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27"/>
  </bookViews>
  <sheets>
    <sheet name="Abschlüsse OBS 10" sheetId="1" r:id="rId1"/>
  </sheets>
  <definedNames>
    <definedName name="__xlnm.Print_Area" localSheetId="0">'Abschlüsse OBS 10'!$A$2:$S$34</definedName>
    <definedName name="_xlnm.Print_Area" localSheetId="0">'Abschlüsse OBS 10'!$A$2:$S$34</definedName>
  </definedNames>
  <calcPr calcId="145621" iterateDelta="1E-4"/>
</workbook>
</file>

<file path=xl/calcChain.xml><?xml version="1.0" encoding="utf-8"?>
<calcChain xmlns="http://schemas.openxmlformats.org/spreadsheetml/2006/main">
  <c r="U3" i="1" l="1"/>
  <c r="V3" i="1"/>
  <c r="W3" i="1"/>
  <c r="X3" i="1"/>
  <c r="Y3" i="1"/>
  <c r="Z3" i="1"/>
  <c r="AA3" i="1"/>
  <c r="AB3" i="1"/>
  <c r="AC3" i="1"/>
  <c r="AD3" i="1"/>
  <c r="AF3" i="1"/>
  <c r="AG3" i="1"/>
  <c r="AH3" i="1"/>
  <c r="AI3" i="1"/>
  <c r="AJ3" i="1"/>
  <c r="U4" i="1"/>
  <c r="V4" i="1"/>
  <c r="W4" i="1"/>
  <c r="X4" i="1"/>
  <c r="Y4" i="1"/>
  <c r="Z4" i="1"/>
  <c r="AA4" i="1"/>
  <c r="AB4" i="1"/>
  <c r="AC4" i="1"/>
  <c r="AD4" i="1"/>
  <c r="AF4" i="1"/>
  <c r="AG4" i="1"/>
  <c r="AH4" i="1"/>
  <c r="AI4" i="1"/>
  <c r="AJ4" i="1"/>
  <c r="Y6" i="1"/>
  <c r="Z6" i="1"/>
  <c r="AA6" i="1"/>
  <c r="AB6" i="1"/>
  <c r="AC6" i="1"/>
  <c r="AD6" i="1"/>
  <c r="AF6" i="1"/>
  <c r="AG6" i="1"/>
  <c r="AH6" i="1"/>
  <c r="AI6" i="1"/>
  <c r="AJ6" i="1"/>
  <c r="Y16" i="1"/>
  <c r="Z16" i="1" s="1"/>
  <c r="Y17" i="1"/>
  <c r="Z17" i="1" s="1"/>
  <c r="Y18" i="1"/>
  <c r="Z18" i="1" s="1"/>
  <c r="Y19" i="1"/>
  <c r="Y27" i="1"/>
  <c r="Z27" i="1"/>
  <c r="AA27" i="1"/>
  <c r="AF27" i="1"/>
  <c r="Y28" i="1"/>
  <c r="Z28" i="1"/>
  <c r="AA28" i="1"/>
  <c r="AF28" i="1"/>
  <c r="Y29" i="1"/>
  <c r="Z29" i="1"/>
  <c r="AA29" i="1"/>
  <c r="AF29" i="1"/>
  <c r="Y30" i="1"/>
  <c r="Z30" i="1"/>
  <c r="AA30" i="1"/>
  <c r="AF30" i="1"/>
  <c r="X51" i="1"/>
  <c r="Y51" i="1"/>
  <c r="Z51" i="1"/>
  <c r="AA51" i="1"/>
  <c r="X52" i="1"/>
  <c r="Y52" i="1"/>
  <c r="Z52" i="1"/>
  <c r="AA52" i="1"/>
  <c r="X54" i="1"/>
  <c r="X42" i="1" l="1"/>
  <c r="AB30" i="1"/>
  <c r="AF32" i="1"/>
  <c r="AH32" i="1" s="1"/>
  <c r="Y32" i="1"/>
  <c r="F26" i="1" s="1"/>
  <c r="AF31" i="1"/>
  <c r="AH31" i="1" s="1"/>
  <c r="Z32" i="1"/>
  <c r="M26" i="1" s="1"/>
  <c r="AA32" i="1"/>
  <c r="M30" i="1" s="1"/>
  <c r="AA16" i="1"/>
  <c r="Y21" i="1"/>
  <c r="Z19" i="1"/>
  <c r="AL32" i="1" l="1"/>
  <c r="AL31" i="1"/>
  <c r="AA21" i="1"/>
  <c r="F15" i="1"/>
  <c r="AD16" i="1" l="1"/>
  <c r="M15" i="1"/>
  <c r="O5" i="1"/>
  <c r="O7" i="1"/>
  <c r="O8" i="1"/>
  <c r="AE6" i="1"/>
  <c r="AD18" i="1" s="1"/>
  <c r="AD21" i="1" s="1"/>
  <c r="AE3" i="1"/>
  <c r="AL3" i="1" s="1"/>
  <c r="X55" i="1" s="1"/>
  <c r="AL26" i="1"/>
  <c r="AE4" i="1"/>
  <c r="AL4" i="1" s="1"/>
  <c r="X44" i="1" l="1"/>
  <c r="AC10" i="1"/>
  <c r="R10" i="1" s="1"/>
  <c r="X45" i="1"/>
  <c r="X57" i="1"/>
  <c r="X43" i="1"/>
  <c r="AK21" i="1"/>
  <c r="R15" i="1"/>
  <c r="X46" i="1"/>
  <c r="AL28" i="1"/>
  <c r="X47" i="1"/>
  <c r="X56" i="1"/>
  <c r="AL27" i="1"/>
  <c r="AL29" i="1"/>
  <c r="AM26" i="1" l="1"/>
  <c r="R28" i="1" s="1"/>
  <c r="B10" i="1"/>
  <c r="W42" i="1"/>
  <c r="W54" i="1"/>
  <c r="B12" i="1"/>
  <c r="B13" i="1"/>
  <c r="R12" i="1"/>
  <c r="AD32" i="1" l="1"/>
  <c r="AM32" i="1" s="1"/>
  <c r="R29" i="1" l="1"/>
  <c r="B24" i="1"/>
  <c r="B23" i="1"/>
  <c r="R23" i="1"/>
</calcChain>
</file>

<file path=xl/sharedStrings.xml><?xml version="1.0" encoding="utf-8"?>
<sst xmlns="http://schemas.openxmlformats.org/spreadsheetml/2006/main" count="137" uniqueCount="103">
  <si>
    <t>Abschlüsse an der jahrgangsbezogenen Oberschule (Klasse 10)</t>
  </si>
  <si>
    <t>D</t>
  </si>
  <si>
    <t>E</t>
  </si>
  <si>
    <t>M</t>
  </si>
  <si>
    <t>PH</t>
  </si>
  <si>
    <t>Ch</t>
  </si>
  <si>
    <t>Bio</t>
  </si>
  <si>
    <t>Ge</t>
  </si>
  <si>
    <t>Po</t>
  </si>
  <si>
    <t>Ek</t>
  </si>
  <si>
    <t>Wi</t>
  </si>
  <si>
    <t>Frz/
Profil</t>
  </si>
  <si>
    <t>WPK</t>
  </si>
  <si>
    <t>Sp</t>
  </si>
  <si>
    <t>Re</t>
  </si>
  <si>
    <t>Mu</t>
  </si>
  <si>
    <t>Ku</t>
  </si>
  <si>
    <t>Mind5</t>
  </si>
  <si>
    <t>nur für die</t>
  </si>
  <si>
    <t>Kernfächer</t>
  </si>
  <si>
    <t>NW</t>
  </si>
  <si>
    <t>GSW</t>
  </si>
  <si>
    <t>Profilfächer</t>
  </si>
  <si>
    <t>Andere</t>
  </si>
  <si>
    <t>Mind6</t>
  </si>
  <si>
    <t>Mindestvoraussetzungen</t>
  </si>
  <si>
    <t>Deutsch</t>
  </si>
  <si>
    <t>G</t>
  </si>
  <si>
    <t>Physik</t>
  </si>
  <si>
    <t>Geschichte</t>
  </si>
  <si>
    <t>2. Fremdsprache</t>
  </si>
  <si>
    <t>Sport</t>
  </si>
  <si>
    <t>FrzPr</t>
  </si>
  <si>
    <t>Englisch</t>
  </si>
  <si>
    <t>Chemie</t>
  </si>
  <si>
    <t>Politik</t>
  </si>
  <si>
    <t>Religion</t>
  </si>
  <si>
    <t>Mathe</t>
  </si>
  <si>
    <t>Biologie</t>
  </si>
  <si>
    <t>Erdkunde</t>
  </si>
  <si>
    <t>Profilfach</t>
  </si>
  <si>
    <t>Musik</t>
  </si>
  <si>
    <t>Wirtschaft</t>
  </si>
  <si>
    <t>Kunst</t>
  </si>
  <si>
    <t>Mindestanforderungen (höchstens eine 5 und keine 6) sind erfüllt!</t>
  </si>
  <si>
    <t>Mindestanforderungen (höchstens eine 5 und keine 6) sind NICHT erfüllt!</t>
  </si>
  <si>
    <r>
      <t xml:space="preserve">Zwei 
E-Kurs-Noten
"4"
</t>
    </r>
    <r>
      <rPr>
        <sz val="11"/>
        <color indexed="8"/>
        <rFont val="Calibri"/>
        <family val="2"/>
      </rPr>
      <t>Deutsch, Englisch,
Mathe, Physik</t>
    </r>
  </si>
  <si>
    <r>
      <t xml:space="preserve">Zwei
 G-Kurs-Noten
 "3"
</t>
    </r>
    <r>
      <rPr>
        <sz val="11"/>
        <color indexed="8"/>
        <rFont val="Calibri"/>
        <family val="2"/>
      </rPr>
      <t>Deutsch, Englisch,
Mathe, Physik</t>
    </r>
  </si>
  <si>
    <t>Zweimal
die Note "3"
in  Fächern
ohne
Fachleistungs-differenzierung</t>
  </si>
  <si>
    <t>&lt;E5</t>
  </si>
  <si>
    <t>&lt;G4</t>
  </si>
  <si>
    <t>1xG3</t>
  </si>
  <si>
    <t>Bed2a</t>
  </si>
  <si>
    <t>De</t>
  </si>
  <si>
    <t>En</t>
  </si>
  <si>
    <t>2x3</t>
  </si>
  <si>
    <t>Ma</t>
  </si>
  <si>
    <t>Ph</t>
  </si>
  <si>
    <t>Bed1</t>
  </si>
  <si>
    <t>Bed3a</t>
  </si>
  <si>
    <t>Alle Bed</t>
  </si>
  <si>
    <r>
      <t xml:space="preserve">Drei 
E-Kurs-Noten
"3"
</t>
    </r>
    <r>
      <rPr>
        <sz val="10"/>
        <color indexed="8"/>
        <rFont val="Calibri"/>
        <family val="2"/>
      </rPr>
      <t>Deutsch, Englisch,
Mathe, Physik</t>
    </r>
  </si>
  <si>
    <r>
      <t xml:space="preserve">Eine weitere E-Kurs-Note "4"
</t>
    </r>
    <r>
      <rPr>
        <sz val="11"/>
        <color indexed="8"/>
        <rFont val="Calibri"/>
        <family val="2"/>
      </rPr>
      <t>Deutsch, Englisch, Mathe, Physik</t>
    </r>
  </si>
  <si>
    <r>
      <t xml:space="preserve">Durchschnitt 3,0
in Fächern ohne 
Fachleistungs-
differenzierung
</t>
    </r>
    <r>
      <rPr>
        <i/>
        <sz val="11"/>
        <color indexed="8"/>
        <rFont val="Calibri"/>
        <family val="2"/>
      </rPr>
      <t>Bis zu zwei E-Kurse
 mit Note "2" und besser
werden mitberücksíchtigt</t>
    </r>
  </si>
  <si>
    <t>&lt;E4</t>
  </si>
  <si>
    <t>&lt;G3</t>
  </si>
  <si>
    <t>E&lt;3</t>
  </si>
  <si>
    <t>Durch+0</t>
  </si>
  <si>
    <t>Durch+1</t>
  </si>
  <si>
    <t>oder</t>
  </si>
  <si>
    <t>Ph &lt;E4 berücksichtigt</t>
  </si>
  <si>
    <t>Durch+2</t>
  </si>
  <si>
    <r>
      <t xml:space="preserve">Eine weitere G-Kurs-Note "2"
</t>
    </r>
    <r>
      <rPr>
        <sz val="11"/>
        <color indexed="8"/>
        <rFont val="Calibri"/>
        <family val="2"/>
      </rPr>
      <t>Deutsch, Englisch, Mathe, Physik</t>
    </r>
  </si>
  <si>
    <t>Bed2b</t>
  </si>
  <si>
    <t>Bed3</t>
  </si>
  <si>
    <t>Anzahl Einsen</t>
  </si>
  <si>
    <t>Ber1</t>
  </si>
  <si>
    <t>1. Note</t>
  </si>
  <si>
    <t>Anzahl Zweien</t>
  </si>
  <si>
    <t>Ber2</t>
  </si>
  <si>
    <t>2. Note</t>
  </si>
  <si>
    <t>© Domschule Osnabrück – Januar 2017 - Alle Angaben ohne Gewähr</t>
  </si>
  <si>
    <t>Sekundarabschluss I - Realschulabschluss</t>
  </si>
  <si>
    <t>Erweiterter Sekundarabschluss I</t>
  </si>
  <si>
    <t>Sekundarabschluss I - RS-Abschluss  evt. mit Ausgleichsregelung möglich!!!</t>
  </si>
  <si>
    <t>Erweiterter Sekundarabschluss I - Abschluss  evt. mit Ausgleichsregelung möglich!!!</t>
  </si>
  <si>
    <t>KEIN Sekundarabschluss I - RS-Abschluss !!</t>
  </si>
  <si>
    <t>KEIN Erweiterter Sekundarabschluss I</t>
  </si>
  <si>
    <t>Beachte: Note 5 darf nicht in zwei Prüfungsfächern (schriftl. + mdl.) vorkommen!</t>
  </si>
  <si>
    <t>Beachte:  Ausgleichsregelung darf nicht angewandt werden!</t>
  </si>
  <si>
    <t>Beachte:  Ausgleich mit Note 2 oder zweimal Note 3!</t>
  </si>
  <si>
    <t>Unten stehende Bedingungen sind nicht vollständig erfüllt!</t>
  </si>
  <si>
    <t>2x5/6 in den Hauptfächern</t>
  </si>
  <si>
    <t>Versetzung anders als Abschluss</t>
  </si>
  <si>
    <t>3x5 und mehr</t>
  </si>
  <si>
    <t>1x6 und 1x5, höchstens ein Hauptfach</t>
  </si>
  <si>
    <t>mehr als 2 Noten&gt;4 oder 2 Sechsen</t>
  </si>
  <si>
    <t>genau 2x5</t>
  </si>
  <si>
    <t>nur eine 6</t>
  </si>
  <si>
    <t>RESERVE</t>
  </si>
  <si>
    <t>2x5 - zwei Hauptfächer</t>
  </si>
  <si>
    <t>3x5 - darunter ein Hauptfach</t>
  </si>
  <si>
    <t>4 Fächer schlechter als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</si>
</sst>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"/>
      <family val="2"/>
    </font>
    <font>
      <sz val="10"/>
      <name val="Lucida Sans"/>
      <family val="2"/>
    </font>
    <font>
      <sz val="11"/>
      <color indexed="8"/>
      <name val="Calibri"/>
      <family val="2"/>
    </font>
    <font>
      <sz val="11"/>
      <color indexed="9"/>
      <name val="Webdings"/>
      <family val="1"/>
      <charset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26"/>
      <name val="Wingdings"/>
      <charset val="2"/>
    </font>
    <font>
      <b/>
      <sz val="12"/>
      <color indexed="10"/>
      <name val="Calibri"/>
      <family val="2"/>
    </font>
    <font>
      <sz val="22"/>
      <color indexed="8"/>
      <name val="Wingdings"/>
      <charset val="2"/>
    </font>
    <font>
      <sz val="20"/>
      <color indexed="54"/>
      <name val="Wingdings"/>
      <charset val="2"/>
    </font>
    <font>
      <sz val="26"/>
      <color indexed="19"/>
      <name val="Wingdings"/>
      <charset val="2"/>
    </font>
    <font>
      <sz val="10"/>
      <color indexed="8"/>
      <name val="Calibri"/>
      <family val="2"/>
    </font>
    <font>
      <sz val="20"/>
      <color indexed="19"/>
      <name val="Wingdings"/>
      <charset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sz val="20"/>
      <color indexed="10"/>
      <name val="Wingdings"/>
      <charset val="2"/>
    </font>
    <font>
      <sz val="10"/>
      <color indexed="19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u/>
      <sz val="11"/>
      <color indexed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40"/>
      </patternFill>
    </fill>
    <fill>
      <patternFill patternType="solid">
        <fgColor indexed="49"/>
        <bgColor indexed="50"/>
      </patternFill>
    </fill>
    <fill>
      <patternFill patternType="solid">
        <fgColor indexed="26"/>
        <bgColor indexed="42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43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/>
      <top style="medium">
        <color indexed="54"/>
      </top>
      <bottom/>
      <diagonal/>
    </border>
    <border>
      <left style="medium">
        <color indexed="54"/>
      </left>
      <right/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medium">
        <color indexed="5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/>
      <right style="medium">
        <color indexed="19"/>
      </right>
      <top/>
      <bottom/>
      <diagonal/>
    </border>
    <border>
      <left style="medium">
        <color indexed="19"/>
      </left>
      <right style="medium">
        <color indexed="19"/>
      </right>
      <top/>
      <bottom/>
      <diagonal/>
    </border>
  </borders>
  <cellStyleXfs count="4">
    <xf numFmtId="0" fontId="0" fillId="0" borderId="0"/>
    <xf numFmtId="0" fontId="25" fillId="0" borderId="0"/>
    <xf numFmtId="0" fontId="1" fillId="2" borderId="1" applyNumberFormat="0" applyProtection="0">
      <alignment horizontal="center" vertical="center" wrapText="1"/>
    </xf>
    <xf numFmtId="0" fontId="2" fillId="0" borderId="0"/>
  </cellStyleXfs>
  <cellXfs count="77">
    <xf numFmtId="0" fontId="0" fillId="0" borderId="0" xfId="0"/>
    <xf numFmtId="0" fontId="2" fillId="0" borderId="0" xfId="3" applyProtection="1"/>
    <xf numFmtId="0" fontId="2" fillId="3" borderId="0" xfId="3" applyFill="1" applyProtection="1"/>
    <xf numFmtId="0" fontId="3" fillId="3" borderId="0" xfId="3" applyFont="1" applyFill="1" applyProtection="1">
      <protection hidden="1"/>
    </xf>
    <xf numFmtId="0" fontId="3" fillId="3" borderId="0" xfId="3" applyFont="1" applyFill="1" applyAlignment="1" applyProtection="1">
      <protection hidden="1"/>
    </xf>
    <xf numFmtId="0" fontId="2" fillId="0" borderId="0" xfId="3" applyAlignment="1" applyProtection="1"/>
    <xf numFmtId="0" fontId="2" fillId="0" borderId="0" xfId="3"/>
    <xf numFmtId="0" fontId="4" fillId="3" borderId="0" xfId="3" applyFont="1" applyFill="1" applyBorder="1" applyAlignment="1" applyProtection="1">
      <alignment horizontal="center" vertical="center"/>
    </xf>
    <xf numFmtId="0" fontId="5" fillId="2" borderId="1" xfId="2" applyFont="1" applyAlignment="1">
      <alignment horizontal="center" vertical="center" wrapText="1"/>
    </xf>
    <xf numFmtId="0" fontId="6" fillId="3" borderId="0" xfId="3" applyFont="1" applyFill="1" applyAlignment="1" applyProtection="1">
      <protection hidden="1"/>
    </xf>
    <xf numFmtId="0" fontId="7" fillId="0" borderId="0" xfId="3" applyFont="1" applyAlignment="1" applyProtection="1"/>
    <xf numFmtId="0" fontId="7" fillId="0" borderId="0" xfId="3" applyFont="1" applyProtection="1"/>
    <xf numFmtId="0" fontId="2" fillId="0" borderId="1" xfId="3" applyBorder="1" applyAlignment="1">
      <alignment horizontal="center"/>
    </xf>
    <xf numFmtId="0" fontId="5" fillId="2" borderId="1" xfId="2" applyFont="1">
      <alignment horizontal="center" vertical="center" wrapText="1"/>
    </xf>
    <xf numFmtId="0" fontId="2" fillId="0" borderId="2" xfId="3" applyBorder="1" applyAlignment="1">
      <alignment horizontal="center"/>
    </xf>
    <xf numFmtId="0" fontId="8" fillId="3" borderId="1" xfId="3" applyFont="1" applyFill="1" applyBorder="1" applyAlignment="1" applyProtection="1">
      <alignment horizontal="left" vertical="center"/>
    </xf>
    <xf numFmtId="0" fontId="9" fillId="3" borderId="1" xfId="3" applyFont="1" applyFill="1" applyBorder="1" applyAlignment="1" applyProtection="1">
      <alignment horizontal="center" vertical="top"/>
      <protection locked="0"/>
    </xf>
    <xf numFmtId="49" fontId="10" fillId="6" borderId="3" xfId="3" applyNumberFormat="1" applyFont="1" applyFill="1" applyBorder="1" applyAlignment="1" applyProtection="1">
      <alignment horizontal="center" vertical="center"/>
      <protection locked="0"/>
    </xf>
    <xf numFmtId="49" fontId="8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3" borderId="1" xfId="3" applyFont="1" applyFill="1" applyBorder="1" applyAlignment="1" applyProtection="1">
      <alignment horizontal="left" vertical="center"/>
      <protection hidden="1"/>
    </xf>
    <xf numFmtId="0" fontId="11" fillId="0" borderId="0" xfId="3" applyFont="1" applyAlignment="1" applyProtection="1">
      <alignment horizontal="left" vertical="center"/>
    </xf>
    <xf numFmtId="0" fontId="11" fillId="3" borderId="0" xfId="3" applyFont="1" applyFill="1" applyAlignment="1" applyProtection="1">
      <alignment horizontal="left" vertical="center"/>
    </xf>
    <xf numFmtId="0" fontId="2" fillId="0" borderId="0" xfId="3" applyAlignment="1">
      <alignment horizontal="center"/>
    </xf>
    <xf numFmtId="0" fontId="2" fillId="3" borderId="4" xfId="3" applyFill="1" applyBorder="1" applyProtection="1"/>
    <xf numFmtId="0" fontId="8" fillId="3" borderId="0" xfId="3" applyFont="1" applyFill="1" applyBorder="1" applyAlignment="1" applyProtection="1">
      <alignment horizontal="left" vertical="center"/>
    </xf>
    <xf numFmtId="0" fontId="9" fillId="3" borderId="0" xfId="3" applyFont="1" applyFill="1" applyBorder="1" applyAlignment="1" applyProtection="1">
      <alignment horizontal="center" vertical="center"/>
    </xf>
    <xf numFmtId="0" fontId="9" fillId="3" borderId="1" xfId="3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wrapText="1"/>
    </xf>
    <xf numFmtId="0" fontId="2" fillId="3" borderId="0" xfId="3" applyFill="1" applyBorder="1" applyProtection="1"/>
    <xf numFmtId="0" fontId="12" fillId="7" borderId="6" xfId="3" applyFont="1" applyFill="1" applyBorder="1" applyAlignment="1" applyProtection="1">
      <alignment horizontal="center" vertical="center"/>
    </xf>
    <xf numFmtId="0" fontId="12" fillId="3" borderId="0" xfId="3" applyFont="1" applyFill="1" applyBorder="1" applyAlignment="1" applyProtection="1">
      <alignment horizontal="center" vertical="center"/>
    </xf>
    <xf numFmtId="0" fontId="15" fillId="3" borderId="0" xfId="3" applyFont="1" applyFill="1" applyBorder="1" applyAlignment="1" applyProtection="1">
      <alignment horizontal="right" vertical="center"/>
    </xf>
    <xf numFmtId="0" fontId="2" fillId="0" borderId="11" xfId="3" applyBorder="1" applyAlignment="1">
      <alignment horizontal="center"/>
    </xf>
    <xf numFmtId="0" fontId="2" fillId="0" borderId="0" xfId="3" applyBorder="1" applyAlignment="1">
      <alignment horizontal="center"/>
    </xf>
    <xf numFmtId="0" fontId="2" fillId="0" borderId="12" xfId="3" applyBorder="1" applyAlignment="1">
      <alignment horizontal="center"/>
    </xf>
    <xf numFmtId="0" fontId="9" fillId="0" borderId="0" xfId="3" applyFont="1" applyBorder="1" applyAlignment="1" applyProtection="1">
      <alignment vertical="center"/>
    </xf>
    <xf numFmtId="0" fontId="16" fillId="3" borderId="0" xfId="3" applyFont="1" applyFill="1" applyBorder="1" applyAlignment="1" applyProtection="1">
      <alignment horizontal="center" vertical="center"/>
    </xf>
    <xf numFmtId="0" fontId="2" fillId="0" borderId="1" xfId="3" applyBorder="1"/>
    <xf numFmtId="0" fontId="21" fillId="0" borderId="0" xfId="3" applyFont="1" applyBorder="1" applyAlignment="1" applyProtection="1">
      <alignment vertical="center"/>
    </xf>
    <xf numFmtId="0" fontId="21" fillId="3" borderId="0" xfId="3" applyFont="1" applyFill="1" applyBorder="1" applyAlignment="1" applyProtection="1">
      <alignment vertical="center"/>
    </xf>
    <xf numFmtId="2" fontId="22" fillId="0" borderId="0" xfId="3" applyNumberFormat="1" applyFont="1" applyBorder="1" applyAlignment="1" applyProtection="1">
      <alignment horizontal="center"/>
    </xf>
    <xf numFmtId="164" fontId="22" fillId="3" borderId="0" xfId="3" applyNumberFormat="1" applyFont="1" applyFill="1" applyBorder="1" applyAlignment="1" applyProtection="1">
      <alignment horizontal="center"/>
    </xf>
    <xf numFmtId="0" fontId="18" fillId="0" borderId="0" xfId="3" applyFont="1" applyBorder="1" applyAlignment="1" applyProtection="1">
      <alignment horizontal="right" vertical="center"/>
    </xf>
    <xf numFmtId="0" fontId="18" fillId="3" borderId="0" xfId="3" applyFont="1" applyFill="1" applyBorder="1" applyAlignment="1" applyProtection="1">
      <alignment horizontal="right" vertical="center"/>
    </xf>
    <xf numFmtId="0" fontId="24" fillId="3" borderId="0" xfId="3" applyFont="1" applyFill="1" applyAlignment="1" applyProtection="1">
      <alignment horizontal="center" vertical="center"/>
    </xf>
    <xf numFmtId="0" fontId="25" fillId="0" borderId="0" xfId="1" applyNumberFormat="1" applyFill="1" applyBorder="1" applyAlignment="1" applyProtection="1">
      <alignment horizontal="right" vertical="center"/>
    </xf>
    <xf numFmtId="0" fontId="25" fillId="3" borderId="0" xfId="1" applyNumberFormat="1" applyFill="1" applyBorder="1" applyAlignment="1" applyProtection="1">
      <alignment horizontal="right" vertical="center"/>
    </xf>
    <xf numFmtId="14" fontId="2" fillId="3" borderId="0" xfId="3" applyNumberFormat="1" applyFill="1" applyAlignment="1" applyProtection="1">
      <alignment horizontal="right" vertical="center"/>
    </xf>
    <xf numFmtId="0" fontId="2" fillId="0" borderId="0" xfId="3" applyAlignment="1" applyProtection="1">
      <alignment horizontal="right" vertical="center"/>
    </xf>
    <xf numFmtId="0" fontId="2" fillId="3" borderId="0" xfId="3" applyFill="1" applyAlignment="1" applyProtection="1">
      <alignment horizontal="right" vertical="center"/>
    </xf>
    <xf numFmtId="0" fontId="23" fillId="4" borderId="0" xfId="3" applyFont="1" applyFill="1" applyBorder="1" applyAlignment="1" applyProtection="1">
      <alignment horizontal="center" vertical="center"/>
      <protection hidden="1"/>
    </xf>
    <xf numFmtId="0" fontId="24" fillId="0" borderId="0" xfId="3" applyFont="1" applyBorder="1" applyAlignment="1" applyProtection="1">
      <alignment horizontal="center" vertical="center"/>
    </xf>
    <xf numFmtId="14" fontId="2" fillId="0" borderId="0" xfId="3" applyNumberFormat="1" applyBorder="1" applyAlignment="1" applyProtection="1">
      <alignment horizontal="right" vertical="center"/>
    </xf>
    <xf numFmtId="0" fontId="2" fillId="0" borderId="0" xfId="3"/>
    <xf numFmtId="0" fontId="2" fillId="0" borderId="0" xfId="3" applyFont="1"/>
    <xf numFmtId="0" fontId="20" fillId="0" borderId="1" xfId="0" applyFont="1" applyBorder="1" applyAlignment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5" fillId="2" borderId="1" xfId="2" applyFont="1">
      <alignment horizontal="center" vertical="center" wrapText="1"/>
    </xf>
    <xf numFmtId="0" fontId="9" fillId="3" borderId="16" xfId="3" applyFont="1" applyFill="1" applyBorder="1" applyAlignment="1" applyProtection="1">
      <alignment horizontal="center" vertical="center" wrapText="1"/>
    </xf>
    <xf numFmtId="0" fontId="18" fillId="0" borderId="18" xfId="3" applyFont="1" applyBorder="1" applyAlignment="1" applyProtection="1">
      <alignment horizontal="left" vertical="center"/>
    </xf>
    <xf numFmtId="0" fontId="2" fillId="0" borderId="2" xfId="3" applyBorder="1" applyAlignment="1">
      <alignment horizontal="center"/>
    </xf>
    <xf numFmtId="0" fontId="15" fillId="3" borderId="0" xfId="3" applyFont="1" applyFill="1" applyBorder="1" applyAlignment="1" applyProtection="1">
      <alignment horizontal="right" vertical="center"/>
    </xf>
    <xf numFmtId="0" fontId="8" fillId="9" borderId="13" xfId="3" applyFont="1" applyFill="1" applyBorder="1" applyAlignment="1" applyProtection="1">
      <alignment horizontal="center"/>
    </xf>
    <xf numFmtId="0" fontId="16" fillId="9" borderId="14" xfId="3" applyFont="1" applyFill="1" applyBorder="1" applyAlignment="1" applyProtection="1">
      <alignment horizontal="center" vertical="center"/>
    </xf>
    <xf numFmtId="0" fontId="13" fillId="9" borderId="15" xfId="3" applyFont="1" applyFill="1" applyBorder="1" applyAlignment="1" applyProtection="1">
      <alignment horizontal="center" vertical="top"/>
    </xf>
    <xf numFmtId="0" fontId="18" fillId="3" borderId="0" xfId="3" applyFont="1" applyFill="1" applyBorder="1" applyAlignment="1" applyProtection="1">
      <alignment vertical="center"/>
    </xf>
    <xf numFmtId="0" fontId="18" fillId="0" borderId="17" xfId="3" applyFont="1" applyBorder="1" applyAlignment="1" applyProtection="1">
      <alignment horizontal="left" vertical="center"/>
    </xf>
    <xf numFmtId="0" fontId="8" fillId="7" borderId="5" xfId="3" applyFont="1" applyFill="1" applyBorder="1" applyAlignment="1" applyProtection="1">
      <alignment horizontal="center" vertical="center"/>
    </xf>
    <xf numFmtId="0" fontId="8" fillId="8" borderId="7" xfId="3" applyFont="1" applyFill="1" applyBorder="1" applyAlignment="1" applyProtection="1">
      <alignment horizontal="center"/>
    </xf>
    <xf numFmtId="0" fontId="12" fillId="8" borderId="6" xfId="3" applyFont="1" applyFill="1" applyBorder="1" applyAlignment="1" applyProtection="1">
      <alignment horizontal="center" vertical="center"/>
    </xf>
    <xf numFmtId="0" fontId="13" fillId="8" borderId="8" xfId="3" applyFont="1" applyFill="1" applyBorder="1" applyAlignment="1" applyProtection="1">
      <alignment horizontal="center" vertical="top"/>
    </xf>
    <xf numFmtId="0" fontId="14" fillId="0" borderId="0" xfId="3" applyFont="1" applyBorder="1" applyAlignment="1" applyProtection="1">
      <alignment horizontal="left" vertical="center"/>
    </xf>
    <xf numFmtId="0" fontId="9" fillId="3" borderId="9" xfId="3" applyFont="1" applyFill="1" applyBorder="1" applyAlignment="1" applyProtection="1">
      <alignment horizontal="center" vertical="center" wrapText="1"/>
    </xf>
    <xf numFmtId="0" fontId="15" fillId="3" borderId="0" xfId="3" applyFont="1" applyFill="1" applyBorder="1" applyAlignment="1" applyProtection="1">
      <alignment horizontal="left" vertical="center"/>
    </xf>
    <xf numFmtId="0" fontId="15" fillId="0" borderId="10" xfId="3" applyFont="1" applyBorder="1" applyAlignment="1" applyProtection="1">
      <alignment horizontal="left" vertical="center"/>
    </xf>
    <xf numFmtId="0" fontId="4" fillId="4" borderId="1" xfId="3" applyFont="1" applyFill="1" applyBorder="1" applyAlignment="1" applyProtection="1">
      <alignment horizontal="center" vertical="center"/>
    </xf>
    <xf numFmtId="0" fontId="8" fillId="5" borderId="1" xfId="3" applyFont="1" applyFill="1" applyBorder="1" applyAlignment="1" applyProtection="1">
      <alignment horizontal="center" vertical="center"/>
    </xf>
  </cellXfs>
  <cellStyles count="4">
    <cellStyle name="Excel Built-in Normal" xfId="3"/>
    <cellStyle name="Hyperlink" xfId="1" builtinId="8"/>
    <cellStyle name="Kopf" xfId="2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BF1DE"/>
      <rgbColor rgb="00FDEADA"/>
      <rgbColor rgb="0099CCFF"/>
      <rgbColor rgb="00FF99CC"/>
      <rgbColor rgb="00CC99FF"/>
      <rgbColor rgb="00FFCC99"/>
      <rgbColor rgb="003399FF"/>
      <rgbColor rgb="0066FF66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4"/>
  <sheetViews>
    <sheetView showGridLines="0" tabSelected="1" zoomScaleSheetLayoutView="115" workbookViewId="0">
      <selection activeCell="C5" sqref="C5"/>
    </sheetView>
  </sheetViews>
  <sheetFormatPr baseColWidth="10" defaultColWidth="11.5703125" defaultRowHeight="15.75" x14ac:dyDescent="0.3"/>
  <cols>
    <col min="1" max="1" width="2.140625" style="1" customWidth="1"/>
    <col min="2" max="2" width="11.5703125" style="1"/>
    <col min="3" max="4" width="2.7109375" style="1" customWidth="1"/>
    <col min="5" max="5" width="10.7109375" style="1" customWidth="1"/>
    <col min="6" max="6" width="12.5703125" style="1" customWidth="1"/>
    <col min="7" max="8" width="2.7109375" style="1" customWidth="1"/>
    <col min="9" max="9" width="10.7109375" style="1" customWidth="1"/>
    <col min="10" max="10" width="13.85546875" style="1" customWidth="1"/>
    <col min="11" max="11" width="2.7109375" style="1" customWidth="1"/>
    <col min="12" max="12" width="10.7109375" style="1" customWidth="1"/>
    <col min="13" max="13" width="20.5703125" style="1" customWidth="1"/>
    <col min="14" max="14" width="2.7109375" style="1" customWidth="1"/>
    <col min="15" max="15" width="10.7109375" style="1" customWidth="1"/>
    <col min="16" max="16" width="11.5703125" style="1"/>
    <col min="17" max="17" width="2.7109375" style="1" customWidth="1"/>
    <col min="18" max="18" width="7.7109375" style="1" customWidth="1"/>
    <col min="19" max="19" width="2.85546875" style="2" customWidth="1"/>
    <col min="20" max="20" width="0" style="3" hidden="1" customWidth="1"/>
    <col min="21" max="39" width="0" style="4" hidden="1" customWidth="1"/>
    <col min="40" max="44" width="11.5703125" style="4"/>
    <col min="45" max="45" width="11.5703125" style="5"/>
    <col min="46" max="16384" width="11.5703125" style="1"/>
  </cols>
  <sheetData>
    <row r="1" spans="1:63" x14ac:dyDescent="0.3"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63" ht="29.25" customHeight="1" x14ac:dyDescent="0.25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"/>
      <c r="T2" s="6"/>
      <c r="U2" s="8" t="s">
        <v>1</v>
      </c>
      <c r="V2" s="8" t="s">
        <v>2</v>
      </c>
      <c r="W2" s="8" t="s">
        <v>3</v>
      </c>
      <c r="X2" s="8" t="s">
        <v>4</v>
      </c>
      <c r="Y2" s="8" t="s">
        <v>5</v>
      </c>
      <c r="Z2" s="8" t="s">
        <v>6</v>
      </c>
      <c r="AA2" s="8" t="s">
        <v>7</v>
      </c>
      <c r="AB2" s="8" t="s">
        <v>8</v>
      </c>
      <c r="AC2" s="8" t="s">
        <v>9</v>
      </c>
      <c r="AD2" s="8" t="s">
        <v>10</v>
      </c>
      <c r="AE2" s="8" t="s">
        <v>11</v>
      </c>
      <c r="AF2" s="8" t="s">
        <v>12</v>
      </c>
      <c r="AG2" s="8" t="s">
        <v>13</v>
      </c>
      <c r="AH2" s="8" t="s">
        <v>14</v>
      </c>
      <c r="AI2" s="8" t="s">
        <v>15</v>
      </c>
      <c r="AJ2" s="8" t="s">
        <v>16</v>
      </c>
      <c r="AK2" s="6"/>
      <c r="AL2" s="6"/>
      <c r="AM2" s="6"/>
      <c r="AN2" s="6"/>
      <c r="AO2" s="6"/>
      <c r="AP2" s="9"/>
      <c r="AQ2" s="9"/>
      <c r="AR2" s="9"/>
      <c r="AS2" s="10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ht="10.5" customHeight="1" x14ac:dyDescent="0.25">
      <c r="T3" s="6"/>
      <c r="U3" s="12">
        <f>IF($C$5=5,1,0)</f>
        <v>0</v>
      </c>
      <c r="V3" s="12">
        <f>IF($C$6=5,1,0)</f>
        <v>0</v>
      </c>
      <c r="W3" s="12">
        <f>IF($C$7=5,1,0)</f>
        <v>0</v>
      </c>
      <c r="X3" s="12">
        <f>IF($G$5=5,1,0)</f>
        <v>0</v>
      </c>
      <c r="Y3" s="12">
        <f>IF($G$6=5,1,0)</f>
        <v>0</v>
      </c>
      <c r="Z3" s="12">
        <f>IF($G$7=5,1,0)</f>
        <v>0</v>
      </c>
      <c r="AA3" s="12">
        <f>IF($K$5=5,1,0)</f>
        <v>0</v>
      </c>
      <c r="AB3" s="12">
        <f>IF($K$6=5,1,0)</f>
        <v>0</v>
      </c>
      <c r="AC3" s="12">
        <f>IF($K$7=5,1,0)</f>
        <v>0</v>
      </c>
      <c r="AD3" s="12">
        <f>IF($K$8=5,1,0)</f>
        <v>0</v>
      </c>
      <c r="AE3" s="12">
        <f>IF(OR($N$5=5,$N$7=5),1,0)</f>
        <v>0</v>
      </c>
      <c r="AF3" s="12">
        <f>IF($N$8=5,1,0)</f>
        <v>0</v>
      </c>
      <c r="AG3" s="12">
        <f>IF($Q$5=5,1,0)</f>
        <v>0</v>
      </c>
      <c r="AH3" s="12">
        <f>IF($Q$6=5,1,0)</f>
        <v>0</v>
      </c>
      <c r="AI3" s="12">
        <f>IF($Q$7=5,1,0)</f>
        <v>0</v>
      </c>
      <c r="AJ3" s="12">
        <f>IF($Q$8=5,1,0)</f>
        <v>0</v>
      </c>
      <c r="AK3" s="13" t="s">
        <v>17</v>
      </c>
      <c r="AL3" s="14">
        <f>COUNTIF($U$3:$AJ$3,1)</f>
        <v>0</v>
      </c>
      <c r="AM3" s="6" t="s">
        <v>18</v>
      </c>
      <c r="AN3" s="6"/>
      <c r="AO3" s="6"/>
      <c r="AP3" s="9"/>
      <c r="AQ3" s="9"/>
      <c r="AR3" s="9"/>
      <c r="AS3" s="10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18.75" x14ac:dyDescent="0.25">
      <c r="B4" s="76" t="s">
        <v>19</v>
      </c>
      <c r="C4" s="76"/>
      <c r="D4" s="76"/>
      <c r="F4" s="76" t="s">
        <v>20</v>
      </c>
      <c r="G4" s="76"/>
      <c r="H4" s="76"/>
      <c r="J4" s="76" t="s">
        <v>21</v>
      </c>
      <c r="K4" s="76"/>
      <c r="M4" s="76" t="s">
        <v>22</v>
      </c>
      <c r="N4" s="76"/>
      <c r="P4" s="76" t="s">
        <v>23</v>
      </c>
      <c r="Q4" s="76"/>
      <c r="T4" s="6"/>
      <c r="U4" s="12">
        <f>IF($C$5=6,1,0)</f>
        <v>0</v>
      </c>
      <c r="V4" s="12">
        <f>IF($C$6=6,1,0)</f>
        <v>0</v>
      </c>
      <c r="W4" s="12">
        <f>IF($C$7=6,1,0)</f>
        <v>0</v>
      </c>
      <c r="X4" s="12">
        <f>IF($G$5=6,1,0)</f>
        <v>0</v>
      </c>
      <c r="Y4" s="12">
        <f>IF($G$6=6,1,0)</f>
        <v>0</v>
      </c>
      <c r="Z4" s="12">
        <f>IF($G$7=6,1,0)</f>
        <v>0</v>
      </c>
      <c r="AA4" s="12">
        <f>IF($K$5=6,1,0)</f>
        <v>0</v>
      </c>
      <c r="AB4" s="12">
        <f>IF($K$6=6,1,0)</f>
        <v>0</v>
      </c>
      <c r="AC4" s="12">
        <f>IF($K$7=6,1,0)</f>
        <v>0</v>
      </c>
      <c r="AD4" s="12">
        <f>IF($K$8=6,1,0)</f>
        <v>0</v>
      </c>
      <c r="AE4" s="12">
        <f>IF(OR($N$5=6,$N$7=6),1,0)</f>
        <v>0</v>
      </c>
      <c r="AF4" s="12">
        <f>IF($N$8=6,1,0)</f>
        <v>0</v>
      </c>
      <c r="AG4" s="12">
        <f>IF($Q$5=6,1,0)</f>
        <v>0</v>
      </c>
      <c r="AH4" s="12">
        <f>IF($Q$6=6,1,0)</f>
        <v>0</v>
      </c>
      <c r="AI4" s="12">
        <f>IF($Q$7=6,1,0)</f>
        <v>0</v>
      </c>
      <c r="AJ4" s="12">
        <f>IF($Q$8=6,1,0)</f>
        <v>0</v>
      </c>
      <c r="AK4" s="13" t="s">
        <v>24</v>
      </c>
      <c r="AL4" s="14">
        <f>COUNTIF($U$4:$AJ$4,1)</f>
        <v>0</v>
      </c>
      <c r="AM4" s="6" t="s">
        <v>25</v>
      </c>
      <c r="AN4" s="6"/>
      <c r="AO4" s="6"/>
      <c r="AP4" s="9"/>
      <c r="AQ4" s="9"/>
      <c r="AR4" s="9"/>
      <c r="AS4" s="10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ht="18.75" x14ac:dyDescent="0.25">
      <c r="B5" s="15" t="s">
        <v>26</v>
      </c>
      <c r="C5" s="16"/>
      <c r="D5" s="17" t="s">
        <v>27</v>
      </c>
      <c r="F5" s="15" t="s">
        <v>28</v>
      </c>
      <c r="G5" s="16"/>
      <c r="H5" s="18" t="s">
        <v>27</v>
      </c>
      <c r="J5" s="15" t="s">
        <v>29</v>
      </c>
      <c r="K5" s="16"/>
      <c r="M5" s="19" t="s">
        <v>30</v>
      </c>
      <c r="N5" s="16"/>
      <c r="O5" s="20" t="str">
        <f>IF(COUNTIF($N$5,"-")=0,IF(COUNTIF($N$7,"-")+COUNTIF($N$8,"-")&lt;2,"Fehler",""),IF(COUNTIF($N$7,"-")+COUNTIF($N$8,"-")&gt;0,"Fehler",""))</f>
        <v>Fehler</v>
      </c>
      <c r="P5" s="19" t="s">
        <v>31</v>
      </c>
      <c r="Q5" s="16"/>
      <c r="R5" s="20"/>
      <c r="S5" s="21"/>
      <c r="T5" s="6"/>
      <c r="U5" s="22"/>
      <c r="V5" s="22"/>
      <c r="W5" s="22"/>
      <c r="X5" s="22"/>
      <c r="Y5" s="8" t="s">
        <v>5</v>
      </c>
      <c r="Z5" s="8" t="s">
        <v>6</v>
      </c>
      <c r="AA5" s="8" t="s">
        <v>7</v>
      </c>
      <c r="AB5" s="8" t="s">
        <v>8</v>
      </c>
      <c r="AC5" s="8" t="s">
        <v>9</v>
      </c>
      <c r="AD5" s="8" t="s">
        <v>10</v>
      </c>
      <c r="AE5" s="8" t="s">
        <v>32</v>
      </c>
      <c r="AF5" s="8" t="s">
        <v>12</v>
      </c>
      <c r="AG5" s="8" t="s">
        <v>13</v>
      </c>
      <c r="AH5" s="8" t="s">
        <v>14</v>
      </c>
      <c r="AI5" s="8" t="s">
        <v>15</v>
      </c>
      <c r="AJ5" s="8" t="s">
        <v>16</v>
      </c>
      <c r="AK5" s="6"/>
      <c r="AL5" s="6"/>
      <c r="AM5" s="6"/>
      <c r="AN5" s="6"/>
      <c r="AO5" s="6"/>
      <c r="AP5" s="9"/>
      <c r="AQ5" s="9"/>
      <c r="AR5" s="9"/>
      <c r="AS5" s="10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18.75" x14ac:dyDescent="0.25">
      <c r="B6" s="15" t="s">
        <v>33</v>
      </c>
      <c r="C6" s="16"/>
      <c r="D6" s="17" t="s">
        <v>27</v>
      </c>
      <c r="F6" s="15" t="s">
        <v>34</v>
      </c>
      <c r="G6" s="16"/>
      <c r="H6" s="23"/>
      <c r="J6" s="15" t="s">
        <v>35</v>
      </c>
      <c r="K6" s="16"/>
      <c r="M6" s="24"/>
      <c r="N6" s="25"/>
      <c r="O6" s="20"/>
      <c r="P6" s="19" t="s">
        <v>36</v>
      </c>
      <c r="Q6" s="16"/>
      <c r="R6" s="20"/>
      <c r="S6" s="21"/>
      <c r="T6" s="6"/>
      <c r="U6" s="22"/>
      <c r="V6" s="22"/>
      <c r="W6" s="22"/>
      <c r="X6" s="22"/>
      <c r="Y6" s="12">
        <f>IF($G$6&lt;4,1,0)</f>
        <v>1</v>
      </c>
      <c r="Z6" s="12">
        <f>IF($G$7&lt;4,1,0)</f>
        <v>1</v>
      </c>
      <c r="AA6" s="12">
        <f>IF($K$5&lt;4,1,0)</f>
        <v>1</v>
      </c>
      <c r="AB6" s="12">
        <f>IF($K$6&lt;4,1,0)</f>
        <v>1</v>
      </c>
      <c r="AC6" s="12">
        <f>IF($K$7&lt;4,1,0)</f>
        <v>1</v>
      </c>
      <c r="AD6" s="12">
        <f>IF($K$8&lt;4,1,0)</f>
        <v>1</v>
      </c>
      <c r="AE6" s="12">
        <f>IF(OR($N$5&lt;4,$N$7&lt;4),1,0)</f>
        <v>1</v>
      </c>
      <c r="AF6" s="12">
        <f>IF($N$8&lt;4,1,0)</f>
        <v>1</v>
      </c>
      <c r="AG6" s="12">
        <f>IF($Q$5&lt;4,1,0)</f>
        <v>1</v>
      </c>
      <c r="AH6" s="12">
        <f>IF($Q$6&lt;4,1,0)</f>
        <v>1</v>
      </c>
      <c r="AI6" s="12">
        <f>IF($Q$7&lt;4,1,0)</f>
        <v>1</v>
      </c>
      <c r="AJ6" s="12">
        <f>IF($Q$8&lt;4,1,0)</f>
        <v>1</v>
      </c>
      <c r="AK6" s="6"/>
      <c r="AL6" s="6"/>
      <c r="AM6" s="6"/>
      <c r="AN6" s="6"/>
      <c r="AO6" s="6"/>
      <c r="AP6" s="9"/>
      <c r="AQ6" s="9"/>
      <c r="AR6" s="9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ht="18.75" x14ac:dyDescent="0.25">
      <c r="B7" s="15" t="s">
        <v>37</v>
      </c>
      <c r="C7" s="16"/>
      <c r="D7" s="17" t="s">
        <v>27</v>
      </c>
      <c r="F7" s="15" t="s">
        <v>38</v>
      </c>
      <c r="G7" s="16"/>
      <c r="H7" s="23"/>
      <c r="J7" s="15" t="s">
        <v>39</v>
      </c>
      <c r="K7" s="16"/>
      <c r="M7" s="19" t="s">
        <v>40</v>
      </c>
      <c r="N7" s="26"/>
      <c r="O7" s="20" t="str">
        <f>IF(COUNTIF($N$5,"-")=0,IF(COUNTIF($N$7,"-")+COUNTIF($N$8,"-")&lt;2,"Fehler",""),IF(COUNTIF($N$7,"-")+COUNTIF($N$8,"-")&gt;0,"Fehler",""))</f>
        <v>Fehler</v>
      </c>
      <c r="P7" s="19" t="s">
        <v>41</v>
      </c>
      <c r="Q7" s="1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9"/>
      <c r="AQ7" s="9"/>
      <c r="AR7" s="9"/>
      <c r="AS7" s="10"/>
      <c r="AT7" s="11"/>
      <c r="AU7" s="11"/>
      <c r="AV7" s="27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ht="18.75" x14ac:dyDescent="0.25">
      <c r="B8" s="24"/>
      <c r="C8" s="6"/>
      <c r="D8" s="6"/>
      <c r="F8" s="24"/>
      <c r="G8" s="6"/>
      <c r="H8" s="28"/>
      <c r="J8" s="15" t="s">
        <v>42</v>
      </c>
      <c r="K8" s="16"/>
      <c r="M8" s="19" t="s">
        <v>12</v>
      </c>
      <c r="N8" s="26"/>
      <c r="O8" s="20" t="str">
        <f>IF(COUNTIF($N$5,"-")=0,IF(COUNTIF($N$7,"-")+COUNTIF($N$8,"-")&lt;2,"Fehler",""),IF(COUNTIF($N$7,"-")+COUNTIF($N$8,"-")&gt;0,"Fehler",""))</f>
        <v>Fehler</v>
      </c>
      <c r="P8" s="19" t="s">
        <v>43</v>
      </c>
      <c r="Q8" s="1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9"/>
      <c r="AQ8" s="9"/>
      <c r="AR8" s="9"/>
      <c r="AS8" s="10"/>
      <c r="AT8" s="11"/>
      <c r="AU8" s="11"/>
      <c r="AV8" s="27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ht="10.9" customHeight="1" x14ac:dyDescent="0.25"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9"/>
      <c r="AQ9" s="9"/>
      <c r="AR9" s="9"/>
      <c r="AS9" s="10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ht="32.25" customHeight="1" x14ac:dyDescent="0.25">
      <c r="B10" s="67" t="str">
        <f>IF($AC$10=1,$U$10,$V$10)</f>
        <v>Mindestanforderungen (höchstens eine 5 und keine 6) sind erfüllt!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29" t="str">
        <f>IF($AC$10=1,CHAR(254),CHAR(168))</f>
        <v>þ</v>
      </c>
      <c r="S10" s="30"/>
      <c r="T10" s="6"/>
      <c r="U10" s="6" t="s">
        <v>44</v>
      </c>
      <c r="V10" s="6" t="s">
        <v>45</v>
      </c>
      <c r="W10" s="6"/>
      <c r="X10" s="6"/>
      <c r="Y10" s="6"/>
      <c r="Z10" s="6"/>
      <c r="AA10" s="6"/>
      <c r="AB10" s="6"/>
      <c r="AC10" s="6">
        <f>IF(AND($AL$3&lt;2,$AL$4=0),1,0)</f>
        <v>1</v>
      </c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9"/>
      <c r="AQ10" s="9"/>
      <c r="AR10" s="9"/>
      <c r="AS10" s="10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1.1" customHeight="1" x14ac:dyDescent="0.25"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9"/>
      <c r="AQ11" s="9"/>
      <c r="AR11" s="9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24" customHeight="1" x14ac:dyDescent="0.3">
      <c r="B12" s="68" t="str">
        <f>IF($AK$21=1,IF($AC$10=1,$Y$34,IF($W$42=1,$Y$36,$Y$35)),$Y$36)</f>
        <v>KEIN Sekundarabschluss I - RS-Abschluss !!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 t="str">
        <f>IF(AND($AC$10=1,$AK$21=1),CHAR(254),CHAR(168))</f>
        <v>¨</v>
      </c>
      <c r="S12" s="30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9"/>
      <c r="AQ12" s="9"/>
      <c r="AR12" s="9"/>
      <c r="AS12" s="10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ht="20.100000000000001" customHeight="1" x14ac:dyDescent="0.25">
      <c r="B13" s="70" t="str">
        <f>IF($AK$21=1,IF($AC$10=1,"…",IF($X$46=1,$Y$37,IF($X$47=1,$Y$39,$Y$38))),Y40)</f>
        <v>Unten stehende Bedingungen sind nicht vollständig erfüllt!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9"/>
      <c r="S13" s="30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9"/>
      <c r="AQ13" s="9"/>
      <c r="AR13" s="9"/>
      <c r="AS13" s="10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ht="11.1" customHeight="1" x14ac:dyDescent="0.25"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9"/>
      <c r="AQ14" s="9"/>
      <c r="AR14" s="9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ht="19.899999999999999" customHeight="1" x14ac:dyDescent="0.25">
      <c r="A15" s="71"/>
      <c r="B15" s="72" t="s">
        <v>46</v>
      </c>
      <c r="C15" s="72"/>
      <c r="D15" s="72"/>
      <c r="E15" s="72"/>
      <c r="F15" s="73" t="str">
        <f>IF($Y$21=1,CHAR(254),CHAR(168))</f>
        <v>¨</v>
      </c>
      <c r="G15" s="72" t="s">
        <v>47</v>
      </c>
      <c r="H15" s="72"/>
      <c r="I15" s="72"/>
      <c r="J15" s="72"/>
      <c r="K15" s="72"/>
      <c r="L15" s="72"/>
      <c r="M15" s="74" t="str">
        <f>IF($AA$21=1,CHAR(254),CHAR(168))</f>
        <v>þ</v>
      </c>
      <c r="N15" s="72" t="s">
        <v>48</v>
      </c>
      <c r="O15" s="72"/>
      <c r="P15" s="72"/>
      <c r="Q15" s="72"/>
      <c r="R15" s="61" t="str">
        <f>IF(OR($AD$21=1,$AE$21=1,$AF$21=1),CHAR(254),CHAR(168))</f>
        <v>þ</v>
      </c>
      <c r="S15" s="31"/>
      <c r="T15" s="6"/>
      <c r="U15" s="6"/>
      <c r="V15" s="6"/>
      <c r="W15" s="6"/>
      <c r="X15" s="6"/>
      <c r="Y15" s="8" t="s">
        <v>49</v>
      </c>
      <c r="Z15" s="8" t="s">
        <v>50</v>
      </c>
      <c r="AA15" s="8" t="s">
        <v>51</v>
      </c>
      <c r="AB15" s="6"/>
      <c r="AC15" s="6"/>
      <c r="AD15" s="8" t="s">
        <v>52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9"/>
      <c r="AQ15" s="9"/>
      <c r="AR15" s="9"/>
      <c r="AS15" s="10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ht="19.899999999999999" customHeight="1" x14ac:dyDescent="0.25">
      <c r="A16" s="71"/>
      <c r="B16" s="72"/>
      <c r="C16" s="72"/>
      <c r="D16" s="72"/>
      <c r="E16" s="72"/>
      <c r="F16" s="73"/>
      <c r="G16" s="72"/>
      <c r="H16" s="72"/>
      <c r="I16" s="72"/>
      <c r="J16" s="72"/>
      <c r="K16" s="72"/>
      <c r="L16" s="72"/>
      <c r="M16" s="74"/>
      <c r="N16" s="72"/>
      <c r="O16" s="72"/>
      <c r="P16" s="72"/>
      <c r="Q16" s="72"/>
      <c r="R16" s="61"/>
      <c r="S16" s="31"/>
      <c r="T16" s="6"/>
      <c r="U16" s="6"/>
      <c r="V16" s="6"/>
      <c r="W16" s="6"/>
      <c r="X16" s="13" t="s">
        <v>53</v>
      </c>
      <c r="Y16" s="12">
        <f>IF(AND($D$5="E",$C$5&lt;5),1,0)</f>
        <v>0</v>
      </c>
      <c r="Z16" s="12">
        <f>IF(AND($Y$16=0,$D$5="G",$C$5&lt;4),1,0)</f>
        <v>1</v>
      </c>
      <c r="AA16" s="12">
        <f>IF($Y$19=0,IF(SUM($Y$16:$Z$18)&gt;2,1,0),IF(SUM($Y$16:$Z$18)&gt;1,1,0))</f>
        <v>1</v>
      </c>
      <c r="AB16" s="6"/>
      <c r="AC16" s="6"/>
      <c r="AD16" s="32">
        <f>$AA$21</f>
        <v>1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9"/>
      <c r="AQ16" s="9"/>
      <c r="AR16" s="9"/>
      <c r="AS16" s="10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9.899999999999999" customHeight="1" x14ac:dyDescent="0.25">
      <c r="A17" s="71"/>
      <c r="B17" s="72"/>
      <c r="C17" s="72"/>
      <c r="D17" s="72"/>
      <c r="E17" s="72"/>
      <c r="F17" s="73"/>
      <c r="G17" s="72"/>
      <c r="H17" s="72"/>
      <c r="I17" s="72"/>
      <c r="J17" s="72"/>
      <c r="K17" s="72"/>
      <c r="L17" s="72"/>
      <c r="M17" s="74"/>
      <c r="N17" s="72"/>
      <c r="O17" s="72"/>
      <c r="P17" s="72"/>
      <c r="Q17" s="72"/>
      <c r="R17" s="61"/>
      <c r="S17" s="31"/>
      <c r="T17" s="6"/>
      <c r="U17" s="6"/>
      <c r="V17" s="6"/>
      <c r="W17" s="6"/>
      <c r="X17" s="13" t="s">
        <v>54</v>
      </c>
      <c r="Y17" s="12">
        <f>IF(AND($D$6="E",$C$6&lt;5),1,0)</f>
        <v>0</v>
      </c>
      <c r="Z17" s="12">
        <f>IF(AND($Y$17=0,$D$6="G",$C$6&lt;4),1,0)</f>
        <v>1</v>
      </c>
      <c r="AA17" s="33"/>
      <c r="AB17" s="6"/>
      <c r="AC17" s="6"/>
      <c r="AD17" s="8" t="s">
        <v>55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9"/>
      <c r="AQ17" s="9"/>
      <c r="AR17" s="9"/>
      <c r="AS17" s="10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9.899999999999999" customHeight="1" x14ac:dyDescent="0.25">
      <c r="A18" s="71"/>
      <c r="B18" s="72"/>
      <c r="C18" s="72"/>
      <c r="D18" s="72"/>
      <c r="E18" s="72"/>
      <c r="F18" s="73"/>
      <c r="G18" s="72"/>
      <c r="H18" s="72"/>
      <c r="I18" s="72"/>
      <c r="J18" s="72"/>
      <c r="K18" s="72"/>
      <c r="L18" s="72"/>
      <c r="M18" s="74"/>
      <c r="N18" s="72"/>
      <c r="O18" s="72"/>
      <c r="P18" s="72"/>
      <c r="Q18" s="72"/>
      <c r="R18" s="61"/>
      <c r="S18" s="31"/>
      <c r="T18" s="6"/>
      <c r="U18" s="6"/>
      <c r="V18" s="6"/>
      <c r="W18" s="6"/>
      <c r="X18" s="13" t="s">
        <v>56</v>
      </c>
      <c r="Y18" s="12">
        <f>IF(AND($D$7="E",$C$7&lt;5),1,0)</f>
        <v>0</v>
      </c>
      <c r="Z18" s="12">
        <f>IF(AND(Y$18=0,$D$7="G",$C$7&lt;4),1,0)</f>
        <v>1</v>
      </c>
      <c r="AA18" s="33"/>
      <c r="AB18" s="6"/>
      <c r="AC18" s="6"/>
      <c r="AD18" s="34">
        <f>IF(SUM($Y$6:$AJ$6)&gt;1,1,0)</f>
        <v>1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9"/>
      <c r="AQ18" s="9"/>
      <c r="AR18" s="9"/>
      <c r="AS18" s="10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19.899999999999999" customHeight="1" x14ac:dyDescent="0.25">
      <c r="A19" s="71"/>
      <c r="B19" s="72"/>
      <c r="C19" s="72"/>
      <c r="D19" s="72"/>
      <c r="E19" s="72"/>
      <c r="F19" s="73"/>
      <c r="G19" s="72"/>
      <c r="H19" s="72"/>
      <c r="I19" s="72"/>
      <c r="J19" s="72"/>
      <c r="K19" s="72"/>
      <c r="L19" s="72"/>
      <c r="M19" s="74"/>
      <c r="N19" s="72"/>
      <c r="O19" s="72"/>
      <c r="P19" s="72"/>
      <c r="Q19" s="72"/>
      <c r="R19" s="61"/>
      <c r="S19" s="31"/>
      <c r="T19" s="6"/>
      <c r="U19" s="6"/>
      <c r="V19" s="6"/>
      <c r="W19" s="6"/>
      <c r="X19" s="13" t="s">
        <v>57</v>
      </c>
      <c r="Y19" s="12">
        <f>IF(AND($H$5="E",$G$5&lt;5),1,0)</f>
        <v>0</v>
      </c>
      <c r="Z19" s="12">
        <f>IF(AND(Y$19=0,$H$5="G",$G$5&lt;4),1,0)</f>
        <v>1</v>
      </c>
      <c r="AA19" s="33"/>
      <c r="AB19" s="6"/>
      <c r="AC19" s="6"/>
      <c r="AD19" s="22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9"/>
      <c r="AQ19" s="9"/>
      <c r="AR19" s="9"/>
      <c r="AS19" s="10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ht="19.899999999999999" customHeight="1" x14ac:dyDescent="0.25">
      <c r="A20" s="71"/>
      <c r="B20" s="72"/>
      <c r="C20" s="72"/>
      <c r="D20" s="72"/>
      <c r="E20" s="72"/>
      <c r="F20" s="73"/>
      <c r="G20" s="72"/>
      <c r="H20" s="72"/>
      <c r="I20" s="72"/>
      <c r="J20" s="72"/>
      <c r="K20" s="72"/>
      <c r="L20" s="72"/>
      <c r="M20" s="74"/>
      <c r="N20" s="72"/>
      <c r="O20" s="72"/>
      <c r="P20" s="72"/>
      <c r="Q20" s="72"/>
      <c r="R20" s="61"/>
      <c r="S20" s="31"/>
      <c r="T20" s="6"/>
      <c r="U20" s="6"/>
      <c r="V20" s="6"/>
      <c r="W20" s="6"/>
      <c r="X20" s="6"/>
      <c r="Y20" s="8" t="s">
        <v>58</v>
      </c>
      <c r="Z20" s="33"/>
      <c r="AA20" s="8" t="s">
        <v>52</v>
      </c>
      <c r="AB20" s="6"/>
      <c r="AC20" s="6"/>
      <c r="AD20" s="8" t="s">
        <v>59</v>
      </c>
      <c r="AE20" s="6"/>
      <c r="AF20" s="6"/>
      <c r="AG20" s="6"/>
      <c r="AH20" s="6"/>
      <c r="AI20" s="6"/>
      <c r="AJ20" s="6"/>
      <c r="AK20" s="13" t="s">
        <v>60</v>
      </c>
      <c r="AL20" s="6"/>
      <c r="AM20" s="6"/>
      <c r="AN20" s="6"/>
      <c r="AO20" s="6"/>
      <c r="AP20" s="9"/>
      <c r="AQ20" s="9"/>
      <c r="AR20" s="9"/>
      <c r="AS20" s="10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ht="19.899999999999999" customHeight="1" x14ac:dyDescent="0.25">
      <c r="A21" s="71"/>
      <c r="B21" s="72"/>
      <c r="C21" s="72"/>
      <c r="D21" s="72"/>
      <c r="E21" s="72"/>
      <c r="F21" s="73"/>
      <c r="G21" s="72"/>
      <c r="H21" s="72"/>
      <c r="I21" s="72"/>
      <c r="J21" s="72"/>
      <c r="K21" s="72"/>
      <c r="L21" s="72"/>
      <c r="M21" s="74"/>
      <c r="N21" s="72"/>
      <c r="O21" s="72"/>
      <c r="P21" s="72"/>
      <c r="Q21" s="72"/>
      <c r="R21" s="61"/>
      <c r="S21" s="31"/>
      <c r="T21" s="6"/>
      <c r="U21" s="6"/>
      <c r="V21" s="6"/>
      <c r="W21" s="6"/>
      <c r="X21" s="6"/>
      <c r="Y21" s="12">
        <f>IF(SUM($Y$16:$Y$19)&gt;=2,1,0)</f>
        <v>0</v>
      </c>
      <c r="Z21" s="22"/>
      <c r="AA21" s="12">
        <f>IF($Y$21=1,IF(SUM($Y$16:$Z$19)=4,1,0),IF(SUM($Y$16:$Z$19)&gt;=2,1,0))</f>
        <v>1</v>
      </c>
      <c r="AB21" s="6"/>
      <c r="AC21" s="6"/>
      <c r="AD21" s="12">
        <f>IF(AND($AD$16=1,$AD$18=1),1,0)</f>
        <v>1</v>
      </c>
      <c r="AE21" s="6"/>
      <c r="AF21" s="6"/>
      <c r="AG21" s="6"/>
      <c r="AH21" s="6"/>
      <c r="AI21" s="6"/>
      <c r="AJ21" s="6"/>
      <c r="AK21" s="12">
        <f>IF($Y$21+$AA$21+$AD$21=3,1,0)</f>
        <v>0</v>
      </c>
      <c r="AL21" s="6"/>
      <c r="AM21" s="6"/>
      <c r="AN21" s="6"/>
      <c r="AO21" s="6"/>
      <c r="AP21" s="9"/>
      <c r="AQ21" s="9"/>
      <c r="AR21" s="9"/>
      <c r="AS21" s="10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ht="11.1" customHeight="1" x14ac:dyDescent="0.25">
      <c r="C22" s="35"/>
      <c r="D22" s="35"/>
      <c r="E22" s="35"/>
      <c r="F22" s="35"/>
      <c r="G22" s="35"/>
      <c r="H22" s="35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9"/>
      <c r="AQ22" s="9"/>
      <c r="AR22" s="9"/>
      <c r="AS22" s="10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ht="24" customHeight="1" x14ac:dyDescent="0.3">
      <c r="B23" s="62" t="e">
        <f>IF($AM$32=1,IF($AC$10=1,$AG$34,IF($W$42=1,$AG$36,$AG$35)),$AG$36)</f>
        <v>#DIV/0!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 t="e">
        <f>IF(AND($AC$10=1,$AM$32=1),CHAR(254),CHAR(168))</f>
        <v>#DIV/0!</v>
      </c>
      <c r="S23" s="3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9"/>
      <c r="AQ23" s="9"/>
      <c r="AR23" s="9"/>
      <c r="AS23" s="10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ht="20.100000000000001" customHeight="1" x14ac:dyDescent="0.25">
      <c r="B24" s="64" t="e">
        <f>IF($AM$32=1,IF($AC$10=1,"…",IF($X$46=1,$Y$37,IF($X$47=1,$Y$39,$Y$38))),$Y$40)</f>
        <v>#DIV/0!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3"/>
      <c r="S24" s="3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9"/>
      <c r="AQ24" s="9"/>
      <c r="AR24" s="9"/>
      <c r="AS24" s="10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7.15" customHeight="1" x14ac:dyDescent="0.25"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9"/>
      <c r="AQ25" s="9"/>
      <c r="AR25" s="9"/>
      <c r="AS25" s="10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9.899999999999999" customHeight="1" x14ac:dyDescent="0.25">
      <c r="B26" s="58" t="s">
        <v>61</v>
      </c>
      <c r="C26" s="58"/>
      <c r="D26" s="58"/>
      <c r="E26" s="58"/>
      <c r="F26" s="65" t="str">
        <f>IF($Y$32=1,CHAR(254),CHAR(168))</f>
        <v>¨</v>
      </c>
      <c r="G26" s="58" t="s">
        <v>62</v>
      </c>
      <c r="H26" s="58"/>
      <c r="I26" s="58"/>
      <c r="J26" s="58"/>
      <c r="K26" s="58"/>
      <c r="L26" s="58"/>
      <c r="M26" s="66" t="str">
        <f>IF($Z$32=1,CHAR(254),CHAR(168))</f>
        <v>¨</v>
      </c>
      <c r="N26" s="58" t="s">
        <v>63</v>
      </c>
      <c r="O26" s="58"/>
      <c r="P26" s="58"/>
      <c r="Q26" s="58"/>
      <c r="T26" s="6"/>
      <c r="U26" s="6"/>
      <c r="V26" s="6"/>
      <c r="W26" s="6"/>
      <c r="X26" s="6"/>
      <c r="Y26" s="8" t="s">
        <v>64</v>
      </c>
      <c r="Z26" s="8" t="s">
        <v>49</v>
      </c>
      <c r="AA26" s="8" t="s">
        <v>65</v>
      </c>
      <c r="AB26" s="53"/>
      <c r="AC26" s="53"/>
      <c r="AD26" s="53"/>
      <c r="AE26" s="6"/>
      <c r="AF26" s="13" t="s">
        <v>66</v>
      </c>
      <c r="AG26" s="6"/>
      <c r="AH26" s="6"/>
      <c r="AI26" s="6"/>
      <c r="AJ26" s="6"/>
      <c r="AK26" s="13" t="s">
        <v>67</v>
      </c>
      <c r="AL26" s="37" t="e">
        <f>AVERAGE($G$6,$G$7,$K$5,$K$6,$K$7,$K$8,$N$5,$N$7,$N$8,$Q$5,$Q$6,$Q$7,$Q$8,$Q$74)</f>
        <v>#DIV/0!</v>
      </c>
      <c r="AM26" s="55" t="e">
        <f>INT(MIN(AL26:AL29)*100)/100</f>
        <v>#DIV/0!</v>
      </c>
      <c r="AN26" s="6"/>
      <c r="AO26" s="6"/>
      <c r="AP26" s="9"/>
      <c r="AQ26" s="9"/>
      <c r="AR26" s="9"/>
      <c r="AS26" s="10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19.899999999999999" customHeight="1" x14ac:dyDescent="0.25">
      <c r="B27" s="58"/>
      <c r="C27" s="58"/>
      <c r="D27" s="58"/>
      <c r="E27" s="58"/>
      <c r="F27" s="65"/>
      <c r="G27" s="58"/>
      <c r="H27" s="58"/>
      <c r="I27" s="58"/>
      <c r="J27" s="58"/>
      <c r="K27" s="58"/>
      <c r="L27" s="58"/>
      <c r="M27" s="66"/>
      <c r="N27" s="58"/>
      <c r="O27" s="58"/>
      <c r="P27" s="58"/>
      <c r="Q27" s="58"/>
      <c r="R27" s="38"/>
      <c r="S27" s="39"/>
      <c r="T27" s="6"/>
      <c r="U27" s="6"/>
      <c r="V27" s="6"/>
      <c r="W27" s="6"/>
      <c r="X27" s="13" t="s">
        <v>53</v>
      </c>
      <c r="Y27" s="12">
        <f>IF(AND($D$5="E",$C$5&lt;4),1,0)</f>
        <v>0</v>
      </c>
      <c r="Z27" s="12">
        <f>IF(AND($D$5="E",$C$5&lt;5),1,0)</f>
        <v>0</v>
      </c>
      <c r="AA27" s="12">
        <f>IF(AND($D$5="G",$C$5&lt;3),1,0)</f>
        <v>1</v>
      </c>
      <c r="AB27" s="53"/>
      <c r="AC27" s="53"/>
      <c r="AD27" s="53"/>
      <c r="AE27" s="13" t="s">
        <v>53</v>
      </c>
      <c r="AF27" s="12">
        <f>IF(AND($D$5="E",$C$5&lt;3),$C$5,0)</f>
        <v>0</v>
      </c>
      <c r="AG27" s="6"/>
      <c r="AH27" s="6"/>
      <c r="AI27" s="6"/>
      <c r="AJ27" s="6"/>
      <c r="AK27" s="13" t="s">
        <v>68</v>
      </c>
      <c r="AL27" s="37" t="e">
        <f>IF($AL$31&gt;0,AVERAGE($G$6,$G$7,$K$5,$K$6,$K$7,$K$8,$N$5,$N$7,$N$8,$Q$5,$Q$6,$Q$7,$Q$8,$AL$31),$AL$26)</f>
        <v>#DIV/0!</v>
      </c>
      <c r="AM27" s="55"/>
      <c r="AN27" s="6"/>
      <c r="AO27" s="6"/>
      <c r="AP27" s="9"/>
      <c r="AQ27" s="9"/>
      <c r="AR27" s="9"/>
      <c r="AS27" s="10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19.899999999999999" customHeight="1" x14ac:dyDescent="0.25">
      <c r="B28" s="58"/>
      <c r="C28" s="58"/>
      <c r="D28" s="58"/>
      <c r="E28" s="58"/>
      <c r="F28" s="65"/>
      <c r="G28" s="58"/>
      <c r="H28" s="58"/>
      <c r="I28" s="58"/>
      <c r="J28" s="58"/>
      <c r="K28" s="58"/>
      <c r="L28" s="58"/>
      <c r="M28" s="66"/>
      <c r="N28" s="58"/>
      <c r="O28" s="58"/>
      <c r="P28" s="58"/>
      <c r="Q28" s="58"/>
      <c r="R28" s="40" t="e">
        <f>AM26</f>
        <v>#DIV/0!</v>
      </c>
      <c r="S28" s="41"/>
      <c r="T28" s="6"/>
      <c r="U28" s="6"/>
      <c r="V28" s="6"/>
      <c r="W28" s="6"/>
      <c r="X28" s="13" t="s">
        <v>54</v>
      </c>
      <c r="Y28" s="12">
        <f>IF(AND($D$6="E",$C$6&lt;4),1,0)</f>
        <v>0</v>
      </c>
      <c r="Z28" s="12">
        <f>IF(AND($D$6="E",$C$6&lt;5),1,0)</f>
        <v>0</v>
      </c>
      <c r="AA28" s="12">
        <f>IF(AND($D$6="G",$C$6&lt;3),1,0)</f>
        <v>1</v>
      </c>
      <c r="AB28" s="6"/>
      <c r="AC28" s="6"/>
      <c r="AD28" s="6"/>
      <c r="AE28" s="13" t="s">
        <v>54</v>
      </c>
      <c r="AF28" s="12">
        <f>IF(AND($D$6="E",$C$6&lt;3),$C$6,0)</f>
        <v>0</v>
      </c>
      <c r="AG28" s="6"/>
      <c r="AH28" s="6"/>
      <c r="AI28" s="6"/>
      <c r="AJ28" s="6"/>
      <c r="AK28" s="13" t="s">
        <v>68</v>
      </c>
      <c r="AL28" s="37" t="e">
        <f>IF($AL$32&gt;0,AVERAGE($G$6,$G$7,$K$5,$K$6,$K$7,$K$8,$N$5,$N$7,$N$8,$Q$5,$Q$6,$Q$7,$Q$8,$AL$32),$AL$26)</f>
        <v>#DIV/0!</v>
      </c>
      <c r="AM28" s="55"/>
      <c r="AN28" s="6"/>
      <c r="AO28" s="6"/>
      <c r="AP28" s="9"/>
      <c r="AQ28" s="9"/>
      <c r="AR28" s="9"/>
      <c r="AS28" s="10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9.899999999999999" customHeight="1" x14ac:dyDescent="0.25">
      <c r="B29" s="58"/>
      <c r="C29" s="58"/>
      <c r="D29" s="58"/>
      <c r="E29" s="58"/>
      <c r="F29" s="65"/>
      <c r="G29" s="56" t="s">
        <v>69</v>
      </c>
      <c r="H29" s="56"/>
      <c r="I29" s="56"/>
      <c r="J29" s="56"/>
      <c r="K29" s="56"/>
      <c r="L29" s="56"/>
      <c r="N29" s="58"/>
      <c r="O29" s="58"/>
      <c r="P29" s="58"/>
      <c r="Q29" s="58"/>
      <c r="R29" s="42" t="e">
        <f>IF($AD$32=1,CHAR(254),CHAR(168))</f>
        <v>#DIV/0!</v>
      </c>
      <c r="S29" s="43"/>
      <c r="T29" s="6"/>
      <c r="U29" s="6"/>
      <c r="V29" s="6"/>
      <c r="W29" s="6"/>
      <c r="X29" s="13" t="s">
        <v>56</v>
      </c>
      <c r="Y29" s="12">
        <f>IF(AND($D$7="E",$C$7&lt;4),1,0)</f>
        <v>0</v>
      </c>
      <c r="Z29" s="12">
        <f>IF(AND($D$7="E",$C$7&lt;5),1,0)</f>
        <v>0</v>
      </c>
      <c r="AA29" s="12">
        <f>IF(AND($D$7="G",$C$7&lt;3),1,0)</f>
        <v>1</v>
      </c>
      <c r="AB29" s="57" t="s">
        <v>70</v>
      </c>
      <c r="AC29" s="57"/>
      <c r="AD29" s="57"/>
      <c r="AE29" s="13" t="s">
        <v>56</v>
      </c>
      <c r="AF29" s="12">
        <f>IF(AND($D$7="E",$C$7&lt;3),$C$7,0)</f>
        <v>0</v>
      </c>
      <c r="AG29" s="6"/>
      <c r="AH29" s="6"/>
      <c r="AI29" s="6"/>
      <c r="AJ29" s="6"/>
      <c r="AK29" s="13" t="s">
        <v>71</v>
      </c>
      <c r="AL29" s="37" t="e">
        <f>IF(AND($AL$31&gt;0,$AL$32&gt;0),AVERAGE($G$6,$G$7,$K$5,$K$6,$K$7,$K$8,$N$5,$N$7,$N$8,$Q$5,$Q$6,$Q$7,$Q$8,$AL$31,$AL$32),$AL$26)</f>
        <v>#DIV/0!</v>
      </c>
      <c r="AM29" s="55"/>
      <c r="AN29" s="6"/>
      <c r="AO29" s="6"/>
      <c r="AP29" s="9"/>
      <c r="AQ29" s="9"/>
      <c r="AR29" s="9"/>
      <c r="AS29" s="10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19.899999999999999" customHeight="1" x14ac:dyDescent="0.25">
      <c r="B30" s="58"/>
      <c r="C30" s="58"/>
      <c r="D30" s="58"/>
      <c r="E30" s="58"/>
      <c r="F30" s="65"/>
      <c r="G30" s="58" t="s">
        <v>72</v>
      </c>
      <c r="H30" s="58"/>
      <c r="I30" s="58"/>
      <c r="J30" s="58"/>
      <c r="K30" s="58"/>
      <c r="L30" s="58"/>
      <c r="M30" s="59" t="str">
        <f>IF($AA$32=1,CHAR(254),CHAR(168))</f>
        <v>þ</v>
      </c>
      <c r="N30" s="58"/>
      <c r="O30" s="58"/>
      <c r="P30" s="58"/>
      <c r="Q30" s="58"/>
      <c r="R30" s="38"/>
      <c r="S30" s="39"/>
      <c r="T30" s="6"/>
      <c r="U30" s="6"/>
      <c r="V30" s="6"/>
      <c r="W30" s="6"/>
      <c r="X30" s="13" t="s">
        <v>57</v>
      </c>
      <c r="Y30" s="12">
        <f>IF(AND($H$5="E",$G$5&lt;4),1,0)</f>
        <v>0</v>
      </c>
      <c r="Z30" s="12">
        <f>IF(AND($H$5="E",$G$5&lt;5),1,0)</f>
        <v>0</v>
      </c>
      <c r="AA30" s="12">
        <f>IF(AND($H$5="G",$G$5&lt;3),1,0)</f>
        <v>1</v>
      </c>
      <c r="AB30" s="60">
        <f>IF($Y$30+$Z$30&gt;0,1,0)</f>
        <v>0</v>
      </c>
      <c r="AC30" s="60"/>
      <c r="AD30" s="60"/>
      <c r="AE30" s="13" t="s">
        <v>57</v>
      </c>
      <c r="AF30" s="12">
        <f>IF(AND($H$5="E",$G$5&lt;3),$G$5,0)</f>
        <v>0</v>
      </c>
      <c r="AG30" s="6"/>
      <c r="AH30" s="6"/>
      <c r="AI30" s="6"/>
      <c r="AJ30" s="6"/>
      <c r="AK30" s="6"/>
      <c r="AL30" s="6"/>
      <c r="AM30" s="6"/>
      <c r="AN30" s="6"/>
      <c r="AO30" s="6"/>
      <c r="AP30" s="9"/>
      <c r="AQ30" s="9"/>
      <c r="AR30" s="9"/>
      <c r="AS30" s="10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19.899999999999999" customHeight="1" x14ac:dyDescent="0.25">
      <c r="B31" s="58"/>
      <c r="C31" s="58"/>
      <c r="D31" s="58"/>
      <c r="E31" s="58"/>
      <c r="F31" s="65"/>
      <c r="G31" s="58"/>
      <c r="H31" s="58"/>
      <c r="I31" s="58"/>
      <c r="J31" s="58"/>
      <c r="K31" s="58"/>
      <c r="L31" s="58"/>
      <c r="M31" s="59"/>
      <c r="N31" s="58"/>
      <c r="O31" s="58"/>
      <c r="P31" s="58"/>
      <c r="Q31" s="58"/>
      <c r="R31" s="38"/>
      <c r="S31" s="39"/>
      <c r="T31" s="6"/>
      <c r="U31" s="6"/>
      <c r="V31" s="6"/>
      <c r="W31" s="6"/>
      <c r="X31" s="6"/>
      <c r="Y31" s="13" t="s">
        <v>58</v>
      </c>
      <c r="Z31" s="13" t="s">
        <v>52</v>
      </c>
      <c r="AA31" s="13" t="s">
        <v>73</v>
      </c>
      <c r="AB31" s="6"/>
      <c r="AC31" s="6"/>
      <c r="AD31" s="13" t="s">
        <v>74</v>
      </c>
      <c r="AE31" s="13" t="s">
        <v>75</v>
      </c>
      <c r="AF31" s="12">
        <f>COUNTIF($AF$27:$AF$30,1)</f>
        <v>0</v>
      </c>
      <c r="AG31" s="13" t="s">
        <v>76</v>
      </c>
      <c r="AH31" s="22">
        <f>IF($AF$31&gt;2,2,MAX($AF$31,0))</f>
        <v>0</v>
      </c>
      <c r="AI31" s="6"/>
      <c r="AJ31" s="6"/>
      <c r="AK31" s="13" t="s">
        <v>77</v>
      </c>
      <c r="AL31" s="12">
        <f>IF($AH$31&gt;0,1,IF($AH$32&gt;1,2,0))</f>
        <v>0</v>
      </c>
      <c r="AM31" s="13" t="s">
        <v>60</v>
      </c>
      <c r="AN31" s="6"/>
      <c r="AO31" s="6"/>
      <c r="AP31" s="9"/>
      <c r="AQ31" s="9"/>
      <c r="AR31" s="9"/>
      <c r="AS31" s="10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ht="19.899999999999999" customHeight="1" x14ac:dyDescent="0.25">
      <c r="B32" s="58"/>
      <c r="C32" s="58"/>
      <c r="D32" s="58"/>
      <c r="E32" s="58"/>
      <c r="F32" s="65"/>
      <c r="G32" s="58"/>
      <c r="H32" s="58"/>
      <c r="I32" s="58"/>
      <c r="J32" s="58"/>
      <c r="K32" s="58"/>
      <c r="L32" s="58"/>
      <c r="M32" s="59"/>
      <c r="N32" s="58"/>
      <c r="O32" s="58"/>
      <c r="P32" s="58"/>
      <c r="Q32" s="58"/>
      <c r="R32" s="38"/>
      <c r="S32" s="39"/>
      <c r="T32" s="6"/>
      <c r="U32" s="6"/>
      <c r="V32" s="6"/>
      <c r="W32" s="6"/>
      <c r="X32" s="6"/>
      <c r="Y32" s="12">
        <f>IF(SUM($Y$27:$Y$30)&gt;=3,1,0)</f>
        <v>0</v>
      </c>
      <c r="Z32" s="12">
        <f>IF(SUM($Y$27:$Z$30)&gt;=7,1,0)</f>
        <v>0</v>
      </c>
      <c r="AA32" s="12">
        <f>IF(SUM($AA$27:$AA$30)&gt;0,1,0)</f>
        <v>1</v>
      </c>
      <c r="AB32" s="22"/>
      <c r="AC32" s="22"/>
      <c r="AD32" s="14" t="e">
        <f>IF($AM$26&lt;=3,1,0)</f>
        <v>#DIV/0!</v>
      </c>
      <c r="AE32" s="13" t="s">
        <v>78</v>
      </c>
      <c r="AF32" s="12">
        <f>COUNTIF($AF$27:$AF$30,2)</f>
        <v>0</v>
      </c>
      <c r="AG32" s="13" t="s">
        <v>79</v>
      </c>
      <c r="AH32" s="22">
        <f>IF($AF$32&gt;2,2,MAX($AF$32,0))</f>
        <v>0</v>
      </c>
      <c r="AI32" s="6"/>
      <c r="AJ32" s="6"/>
      <c r="AK32" s="13" t="s">
        <v>80</v>
      </c>
      <c r="AL32" s="12">
        <f>IF($AH$31=2,1,IF($AH$32&gt;0,2,0))</f>
        <v>0</v>
      </c>
      <c r="AM32" s="12" t="e">
        <f>IF(OR($Y$32+$Z$32+$AD$32=3,$Y$32+$AA$32+$AD$32=3),1,0)</f>
        <v>#DIV/0!</v>
      </c>
      <c r="AN32" s="6"/>
      <c r="AO32" s="6"/>
      <c r="AP32" s="9"/>
      <c r="AQ32" s="9"/>
      <c r="AR32" s="9"/>
      <c r="AS32" s="10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2:63" ht="11.1" customHeight="1" x14ac:dyDescent="0.25"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9"/>
      <c r="AQ33" s="9"/>
      <c r="AR33" s="9"/>
      <c r="AS33" s="10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2:63" ht="15" x14ac:dyDescent="0.25">
      <c r="B34" s="50" t="s">
        <v>81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44"/>
      <c r="T34" s="6"/>
      <c r="U34" s="6"/>
      <c r="V34" s="6"/>
      <c r="W34" s="6"/>
      <c r="X34" s="6"/>
      <c r="Y34" s="6" t="s">
        <v>82</v>
      </c>
      <c r="Z34" s="6"/>
      <c r="AA34" s="6"/>
      <c r="AB34" s="6"/>
      <c r="AC34" s="6"/>
      <c r="AD34" s="6"/>
      <c r="AE34" s="6"/>
      <c r="AF34" s="6"/>
      <c r="AG34" s="6" t="s">
        <v>83</v>
      </c>
      <c r="AH34" s="6"/>
      <c r="AI34" s="6"/>
      <c r="AJ34" s="6"/>
      <c r="AK34" s="6"/>
      <c r="AL34" s="6"/>
      <c r="AM34" s="6"/>
      <c r="AN34" s="6"/>
      <c r="AO34" s="6"/>
      <c r="AP34" s="9"/>
      <c r="AQ34" s="9"/>
      <c r="AR34" s="9"/>
      <c r="AS34" s="10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2:63" ht="15" x14ac:dyDescent="0.2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44"/>
      <c r="T35" s="6"/>
      <c r="U35" s="6"/>
      <c r="V35" s="6"/>
      <c r="W35" s="6"/>
      <c r="X35" s="6"/>
      <c r="Y35" s="6" t="s">
        <v>84</v>
      </c>
      <c r="Z35" s="6"/>
      <c r="AA35" s="6"/>
      <c r="AB35" s="6"/>
      <c r="AC35" s="6"/>
      <c r="AD35" s="6"/>
      <c r="AE35" s="6"/>
      <c r="AF35" s="6"/>
      <c r="AG35" s="6" t="s">
        <v>85</v>
      </c>
      <c r="AH35" s="6"/>
      <c r="AI35" s="6"/>
      <c r="AJ35" s="6"/>
      <c r="AK35" s="6"/>
      <c r="AL35" s="6"/>
      <c r="AM35" s="6"/>
      <c r="AN35" s="6"/>
      <c r="AO35" s="6"/>
      <c r="AP35" s="9"/>
      <c r="AQ35" s="9"/>
      <c r="AR35" s="9"/>
      <c r="AS35" s="10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2:63" ht="15" x14ac:dyDescent="0.25">
      <c r="R36" s="45"/>
      <c r="S36" s="46"/>
      <c r="T36" s="6"/>
      <c r="U36" s="6"/>
      <c r="V36" s="6"/>
      <c r="W36" s="6"/>
      <c r="X36" s="6"/>
      <c r="Y36" s="6" t="s">
        <v>86</v>
      </c>
      <c r="Z36" s="6"/>
      <c r="AA36" s="6"/>
      <c r="AB36" s="6"/>
      <c r="AC36" s="6"/>
      <c r="AD36" s="6"/>
      <c r="AE36" s="6"/>
      <c r="AF36" s="6"/>
      <c r="AG36" s="6" t="s">
        <v>87</v>
      </c>
      <c r="AH36" s="6"/>
      <c r="AI36" s="6"/>
      <c r="AJ36" s="6"/>
      <c r="AK36" s="6"/>
      <c r="AL36" s="6"/>
      <c r="AM36" s="6"/>
      <c r="AN36" s="6"/>
      <c r="AO36" s="6"/>
      <c r="AP36" s="9"/>
      <c r="AQ36" s="9"/>
      <c r="AR36" s="9"/>
      <c r="AS36" s="10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2:63" ht="15" x14ac:dyDescent="0.25">
      <c r="R37" s="45"/>
      <c r="S37" s="46"/>
      <c r="T37" s="6"/>
      <c r="U37" s="6"/>
      <c r="V37" s="6"/>
      <c r="W37" s="6"/>
      <c r="X37" s="6"/>
      <c r="Y37" s="6" t="s">
        <v>88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9"/>
      <c r="AQ37" s="9"/>
      <c r="AR37" s="9"/>
      <c r="AS37" s="10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2:63" ht="15" x14ac:dyDescent="0.25">
      <c r="R38" s="45"/>
      <c r="S38" s="46"/>
      <c r="T38" s="6"/>
      <c r="U38" s="6"/>
      <c r="V38" s="6"/>
      <c r="W38" s="6"/>
      <c r="X38" s="6"/>
      <c r="Y38" s="6" t="s">
        <v>89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9"/>
      <c r="AQ38" s="9"/>
      <c r="AR38" s="9"/>
      <c r="AS38" s="10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2:63" ht="15" x14ac:dyDescent="0.25">
      <c r="R39" s="45"/>
      <c r="S39" s="46"/>
      <c r="T39" s="6"/>
      <c r="U39" s="6"/>
      <c r="V39" s="6"/>
      <c r="W39" s="6"/>
      <c r="X39" s="6"/>
      <c r="Y39" s="6" t="s">
        <v>90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9"/>
      <c r="AQ39" s="9"/>
      <c r="AR39" s="9"/>
      <c r="AS39" s="10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2:63" ht="15" x14ac:dyDescent="0.25">
      <c r="R40" s="45"/>
      <c r="S40" s="46"/>
      <c r="T40" s="6"/>
      <c r="U40" s="6"/>
      <c r="V40" s="6"/>
      <c r="W40" s="6"/>
      <c r="X40" s="6"/>
      <c r="Y40" s="6" t="s">
        <v>91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9"/>
      <c r="AQ40" s="9"/>
      <c r="AR40" s="9"/>
      <c r="AS40" s="10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2:63" ht="15" x14ac:dyDescent="0.25">
      <c r="R41" s="45"/>
      <c r="S41" s="4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9"/>
      <c r="AQ41" s="9"/>
      <c r="AR41" s="9"/>
      <c r="AS41" s="10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2:63" ht="12.75" customHeight="1" x14ac:dyDescent="0.25">
      <c r="P42" s="52"/>
      <c r="Q42" s="52"/>
      <c r="R42" s="52"/>
      <c r="S42" s="47"/>
      <c r="T42" s="6"/>
      <c r="U42" s="6"/>
      <c r="V42" s="6"/>
      <c r="W42" s="53">
        <f>IF(SUM($X$42:$X$45)=0,0,1)</f>
        <v>0</v>
      </c>
      <c r="X42" s="6">
        <f>IF(SUM($U$3:$W$4)&gt;=2,1,0)</f>
        <v>0</v>
      </c>
      <c r="Y42" s="6" t="s">
        <v>92</v>
      </c>
      <c r="Z42" s="6"/>
      <c r="AA42" s="6"/>
      <c r="AB42" s="6"/>
      <c r="AC42" s="6"/>
      <c r="AD42" s="6"/>
      <c r="AE42" s="54" t="s">
        <v>93</v>
      </c>
      <c r="AF42" s="54"/>
      <c r="AG42" s="54"/>
      <c r="AH42" s="54"/>
      <c r="AI42" s="54"/>
      <c r="AJ42" s="54"/>
      <c r="AK42" s="54"/>
      <c r="AL42" s="54"/>
      <c r="AM42" s="54"/>
      <c r="AN42" s="6"/>
      <c r="AO42" s="6"/>
      <c r="AP42" s="9"/>
      <c r="AQ42" s="9"/>
      <c r="AR42" s="9"/>
      <c r="AS42" s="10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2:63" ht="15" x14ac:dyDescent="0.25">
      <c r="R43" s="48"/>
      <c r="S43" s="49"/>
      <c r="T43" s="6"/>
      <c r="U43" s="6"/>
      <c r="V43" s="6"/>
      <c r="W43" s="53"/>
      <c r="X43" s="6">
        <f>IF($AL$3&gt;2,1,0)</f>
        <v>0</v>
      </c>
      <c r="Y43" s="6" t="s">
        <v>94</v>
      </c>
      <c r="Z43" s="6"/>
      <c r="AA43" s="6"/>
      <c r="AB43" s="6"/>
      <c r="AC43" s="6"/>
      <c r="AD43" s="6"/>
      <c r="AE43" s="54"/>
      <c r="AF43" s="54"/>
      <c r="AG43" s="54"/>
      <c r="AH43" s="54"/>
      <c r="AI43" s="54"/>
      <c r="AJ43" s="54"/>
      <c r="AK43" s="54"/>
      <c r="AL43" s="54"/>
      <c r="AM43" s="54"/>
      <c r="AN43" s="6"/>
      <c r="AO43" s="6"/>
      <c r="AP43" s="9"/>
      <c r="AQ43" s="9"/>
      <c r="AR43" s="9"/>
      <c r="AS43" s="10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2:63" ht="15" x14ac:dyDescent="0.25">
      <c r="R44" s="48"/>
      <c r="S44" s="49"/>
      <c r="T44" s="6"/>
      <c r="U44" s="6"/>
      <c r="V44" s="6"/>
      <c r="W44" s="53"/>
      <c r="X44" s="6">
        <f>IF(AND($AL$4=1,$AL$3+$AL$4&gt;1),1,0)</f>
        <v>0</v>
      </c>
      <c r="Y44" s="6" t="s">
        <v>95</v>
      </c>
      <c r="Z44" s="6"/>
      <c r="AA44" s="6"/>
      <c r="AB44" s="6"/>
      <c r="AC44" s="6"/>
      <c r="AD44" s="6"/>
      <c r="AE44" s="54"/>
      <c r="AF44" s="54"/>
      <c r="AG44" s="54"/>
      <c r="AH44" s="54"/>
      <c r="AI44" s="54"/>
      <c r="AJ44" s="54"/>
      <c r="AK44" s="54"/>
      <c r="AL44" s="54"/>
      <c r="AM44" s="54"/>
      <c r="AN44" s="6"/>
      <c r="AO44" s="6"/>
      <c r="AP44" s="9"/>
      <c r="AQ44" s="9"/>
      <c r="AR44" s="9"/>
      <c r="AS44" s="10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2:63" ht="15" x14ac:dyDescent="0.25">
      <c r="T45" s="6"/>
      <c r="U45" s="6"/>
      <c r="V45" s="6"/>
      <c r="W45" s="53"/>
      <c r="X45" s="6">
        <f>IF(OR($AL$3+$AL$4&gt;2,$AL$4=2),1,0)</f>
        <v>0</v>
      </c>
      <c r="Y45" s="6" t="s">
        <v>96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9"/>
      <c r="AQ45" s="9"/>
      <c r="AR45" s="9"/>
      <c r="AS45" s="10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2:63" ht="15" x14ac:dyDescent="0.25">
      <c r="T46" s="6"/>
      <c r="U46" s="6"/>
      <c r="V46" s="6"/>
      <c r="W46" s="6"/>
      <c r="X46" s="6">
        <f>IF(AND($AL$3=2,$AL$4=0),1,0)</f>
        <v>0</v>
      </c>
      <c r="Y46" s="6" t="s">
        <v>97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9"/>
      <c r="AQ46" s="9"/>
      <c r="AR46" s="9"/>
      <c r="AS46" s="10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</row>
    <row r="47" spans="2:63" ht="15" x14ac:dyDescent="0.25">
      <c r="T47" s="6"/>
      <c r="U47" s="6"/>
      <c r="V47" s="6"/>
      <c r="W47" s="6"/>
      <c r="X47" s="6">
        <f>IF(AND($AL$3=0,$AL$4=1),1,0)</f>
        <v>0</v>
      </c>
      <c r="Y47" s="6" t="s">
        <v>98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9"/>
      <c r="AQ47" s="9"/>
      <c r="AR47" s="9"/>
      <c r="AS47" s="10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</row>
    <row r="48" spans="2:63" ht="15" x14ac:dyDescent="0.25"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9"/>
      <c r="AQ48" s="9"/>
      <c r="AR48" s="9"/>
      <c r="AS48" s="10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20:63" ht="15" x14ac:dyDescent="0.25">
      <c r="T49" s="6"/>
      <c r="U49" s="6"/>
      <c r="V49" s="6"/>
      <c r="W49" s="6"/>
      <c r="X49" s="6" t="s">
        <v>99</v>
      </c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9"/>
      <c r="AQ49" s="9"/>
      <c r="AR49" s="9"/>
      <c r="AS49" s="10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20:63" ht="15" x14ac:dyDescent="0.25">
      <c r="T50" s="6"/>
      <c r="U50" s="6"/>
      <c r="V50" s="6"/>
      <c r="W50" s="6"/>
      <c r="X50" s="6" t="s">
        <v>1</v>
      </c>
      <c r="Y50" s="6" t="s">
        <v>2</v>
      </c>
      <c r="Z50" s="6" t="s">
        <v>3</v>
      </c>
      <c r="AA50" s="6" t="s">
        <v>4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9"/>
      <c r="AQ50" s="9"/>
      <c r="AR50" s="9"/>
      <c r="AS50" s="10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</row>
    <row r="51" spans="20:63" ht="15" x14ac:dyDescent="0.25">
      <c r="T51" s="6"/>
      <c r="U51" s="6"/>
      <c r="V51" s="6"/>
      <c r="W51" s="6"/>
      <c r="X51" s="6">
        <f>IF(OR(AND($D$5="G",$C$5=5),AND($D$5="E",$C$5=6)),1,0)</f>
        <v>0</v>
      </c>
      <c r="Y51" s="6">
        <f>IF(OR(AND($D$6="G",$C$6=5),AND($D$6="E",$C$6=6)),1,0)</f>
        <v>0</v>
      </c>
      <c r="Z51" s="6">
        <f>IF(OR(AND($D$7="G",$C$7=5),AND($D$7="E",$C$7=6)),1,0)</f>
        <v>0</v>
      </c>
      <c r="AA51" s="6">
        <f>IF(OR(AND($H$5="G",$G$5=5),AND($H$5="E",$G$5=6)),1,0)</f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9"/>
      <c r="AQ51" s="9"/>
      <c r="AR51" s="9"/>
      <c r="AS51" s="10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</row>
    <row r="52" spans="20:63" ht="15" x14ac:dyDescent="0.25">
      <c r="T52" s="6"/>
      <c r="U52" s="6"/>
      <c r="V52" s="6"/>
      <c r="W52" s="6"/>
      <c r="X52" s="6">
        <f>IF(AND($D$5="G",$C$5=6),1,0)</f>
        <v>0</v>
      </c>
      <c r="Y52" s="6">
        <f>IF(AND($D$6="G",$C$6=6),1,0)</f>
        <v>0</v>
      </c>
      <c r="Z52" s="6">
        <f>IF(AND($D$7="G",$C$7=6),1,0)</f>
        <v>0</v>
      </c>
      <c r="AA52" s="6">
        <f>IF(AND($H$5="G",$G$5=6),1,0)</f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9"/>
      <c r="AQ52" s="9"/>
      <c r="AR52" s="9"/>
      <c r="AS52" s="10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</row>
    <row r="53" spans="20:63" ht="15" x14ac:dyDescent="0.25"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9"/>
      <c r="AQ53" s="9"/>
      <c r="AR53" s="9"/>
      <c r="AS53" s="10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20:63" ht="15" x14ac:dyDescent="0.25">
      <c r="T54" s="6"/>
      <c r="U54" s="6"/>
      <c r="V54" s="6"/>
      <c r="W54" s="53">
        <f>IF(SUM($X$42:$X$44)=0,0,1)</f>
        <v>0</v>
      </c>
      <c r="X54" s="6">
        <f>IF(COUNTIF(C17:C19,5)=2,1,0)</f>
        <v>0</v>
      </c>
      <c r="Y54" s="6" t="s">
        <v>100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9"/>
      <c r="AQ54" s="9"/>
      <c r="AR54" s="9"/>
      <c r="AS54" s="10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20:63" ht="15" x14ac:dyDescent="0.25">
      <c r="T55" s="6"/>
      <c r="U55" s="6"/>
      <c r="V55" s="6"/>
      <c r="W55" s="53"/>
      <c r="X55" s="6">
        <f>IF(AND($AL$3=3,COUNTIF($C$5:$C$7,5)&lt;=1),1,0)</f>
        <v>0</v>
      </c>
      <c r="Y55" s="6" t="s">
        <v>101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9"/>
      <c r="AQ55" s="9"/>
      <c r="AR55" s="9"/>
      <c r="AS55" s="10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20:63" ht="15" x14ac:dyDescent="0.25">
      <c r="T56" s="6"/>
      <c r="U56" s="6"/>
      <c r="V56" s="6"/>
      <c r="W56" s="53"/>
      <c r="X56" s="6">
        <f>IF(AND($AL$3=1,$AL$4=1,SUM($U$3:$W$4)&lt;=1),1,0)</f>
        <v>0</v>
      </c>
      <c r="Y56" s="6" t="s">
        <v>95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9"/>
      <c r="AQ56" s="9"/>
      <c r="AR56" s="9"/>
      <c r="AS56" s="10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20:63" ht="15" x14ac:dyDescent="0.25">
      <c r="T57" s="6"/>
      <c r="U57" s="6"/>
      <c r="V57" s="6"/>
      <c r="W57" s="6"/>
      <c r="X57" s="6">
        <f>IF($AL$3+$AL$4&gt;=4,1,0)</f>
        <v>0</v>
      </c>
      <c r="Y57" s="6" t="s">
        <v>102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9"/>
      <c r="AQ57" s="9"/>
      <c r="AR57" s="9"/>
      <c r="AS57" s="10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20:63" ht="15" x14ac:dyDescent="0.25"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9"/>
      <c r="AQ58" s="9"/>
      <c r="AR58" s="9"/>
      <c r="AS58" s="10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</row>
    <row r="59" spans="20:63" ht="15" x14ac:dyDescent="0.25"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9"/>
      <c r="AQ59" s="9"/>
      <c r="AR59" s="9"/>
      <c r="AS59" s="10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20:63" ht="15" x14ac:dyDescent="0.25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9"/>
      <c r="AQ60" s="9"/>
      <c r="AR60" s="9"/>
      <c r="AS60" s="10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20:63" ht="15" x14ac:dyDescent="0.25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9"/>
      <c r="AQ61" s="9"/>
      <c r="AR61" s="9"/>
      <c r="AS61" s="10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20:63" ht="15" x14ac:dyDescent="0.25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9"/>
      <c r="AQ62" s="9"/>
      <c r="AR62" s="9"/>
      <c r="AS62" s="10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20:63" ht="15" x14ac:dyDescent="0.25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9"/>
      <c r="AQ63" s="9"/>
      <c r="AR63" s="9"/>
      <c r="AS63" s="10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20:63" x14ac:dyDescent="0.3"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10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21:63" x14ac:dyDescent="0.3"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10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21:63" x14ac:dyDescent="0.3"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10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21:63" x14ac:dyDescent="0.3"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0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</row>
    <row r="68" spans="21:63" x14ac:dyDescent="0.3"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10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21:63" x14ac:dyDescent="0.3"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10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21:63" x14ac:dyDescent="0.3"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10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</row>
    <row r="71" spans="21:63" x14ac:dyDescent="0.3"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10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</row>
    <row r="72" spans="21:63" x14ac:dyDescent="0.3"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10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</row>
    <row r="73" spans="21:63" x14ac:dyDescent="0.3"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10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</row>
    <row r="74" spans="21:63" x14ac:dyDescent="0.3"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10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</row>
  </sheetData>
  <sheetProtection password="C5C3" sheet="1" objects="1" scenarios="1" selectLockedCells="1"/>
  <mergeCells count="39">
    <mergeCell ref="B2:R2"/>
    <mergeCell ref="B4:D4"/>
    <mergeCell ref="F4:H4"/>
    <mergeCell ref="J4:K4"/>
    <mergeCell ref="M4:N4"/>
    <mergeCell ref="P4:Q4"/>
    <mergeCell ref="B10:Q10"/>
    <mergeCell ref="B12:Q12"/>
    <mergeCell ref="R12:R13"/>
    <mergeCell ref="B13:Q13"/>
    <mergeCell ref="A15:A21"/>
    <mergeCell ref="B15:E21"/>
    <mergeCell ref="F15:F21"/>
    <mergeCell ref="G15:L21"/>
    <mergeCell ref="M15:M21"/>
    <mergeCell ref="N15:Q21"/>
    <mergeCell ref="R15:R21"/>
    <mergeCell ref="B23:Q23"/>
    <mergeCell ref="R23:R24"/>
    <mergeCell ref="B24:Q24"/>
    <mergeCell ref="B26:E32"/>
    <mergeCell ref="F26:F32"/>
    <mergeCell ref="G26:L28"/>
    <mergeCell ref="M26:M28"/>
    <mergeCell ref="N26:Q32"/>
    <mergeCell ref="W54:W56"/>
    <mergeCell ref="AB26:AD26"/>
    <mergeCell ref="AM26:AM29"/>
    <mergeCell ref="AB27:AD27"/>
    <mergeCell ref="G29:L29"/>
    <mergeCell ref="AB29:AD29"/>
    <mergeCell ref="G30:L32"/>
    <mergeCell ref="M30:M32"/>
    <mergeCell ref="AB30:AD30"/>
    <mergeCell ref="B34:R34"/>
    <mergeCell ref="B35:R35"/>
    <mergeCell ref="P42:R42"/>
    <mergeCell ref="W42:W45"/>
    <mergeCell ref="AE42:AM44"/>
  </mergeCells>
  <dataValidations count="7">
    <dataValidation type="list" operator="equal" showInputMessage="1" showErrorMessage="1" sqref="C5:C7 G5:G7 K5:K8 Q6:Q8">
      <formula1>"1,2,3,4,5,6"</formula1>
      <formula2>0</formula2>
    </dataValidation>
    <dataValidation type="list" operator="equal" showInputMessage="1" showErrorMessage="1" sqref="D5:D7 H5">
      <formula1>"G,E"</formula1>
      <formula2>0</formula2>
    </dataValidation>
    <dataValidation type="list" operator="equal" showInputMessage="1" showErrorMessage="1" promptTitle="Hinweis:" prompt="Falls das zweistündige Profilfach gewählt wurde, hier &quot;-&quot; anklicken." sqref="N5">
      <formula1>"-,1,2,3,4,5,6"</formula1>
      <formula2>0</formula2>
    </dataValidation>
    <dataValidation type="list" operator="equal" showErrorMessage="1" promptTitle="Hinweis:" prompt="Falls Französisch oder Niederländisch gewählt wurde, hier &quot;-&quot; anklicken." sqref="Q5">
      <formula1>"1,2,3,4,5,6"</formula1>
      <formula2>0</formula2>
    </dataValidation>
    <dataValidation type="list" operator="equal" showDropDown="1" showErrorMessage="1" promptTitle="Hinweis:" prompt="Falls ein zweistündiger Profilkurs gewählt wurde, hier &quot;-&quot; anklicken." sqref="N6">
      <formula1>"-,1,2,3,4,5,6"</formula1>
      <formula2>0</formula2>
    </dataValidation>
    <dataValidation type="list" operator="equal" showInputMessage="1" showErrorMessage="1" promptTitle="Hinweis;" prompt="Falls eine 2. Fremdsprache gewählt wurde, hier &quot;-&quot; anklicken." sqref="N7">
      <formula1>"-,1,2,3,4,5,6"</formula1>
      <formula2>0</formula2>
    </dataValidation>
    <dataValidation type="list" operator="equal" showInputMessage="1" showErrorMessage="1" promptTitle="Hinweis;" prompt="Falls eine 2. Fremdsprache gewählt wurde, hier &quot;-&quot; anklicken." sqref="N8">
      <formula1>"-,1,2,3,4,5,6"</formula1>
      <formula2>0</formula2>
    </dataValidation>
  </dataValidations>
  <printOptions horizontalCentered="1" verticalCentered="1"/>
  <pageMargins left="0.70833333333333337" right="0.70833333333333337" top="0.78749999999999998" bottom="0.78749999999999998" header="0.51180555555555551" footer="0.51180555555555551"/>
  <pageSetup paperSize="9" scale="83" firstPageNumber="0" orientation="landscape" horizontalDpi="300" verticalDpi="300"/>
  <headerFooter alignWithMargins="0"/>
  <rowBreaks count="1" manualBreakCount="1">
    <brk id="34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Abschlüsse OBS 10</vt:lpstr>
      <vt:lpstr>'Abschlüsse OBS 10'!__xlnm.Print_Area</vt:lpstr>
      <vt:lpstr>'Abschlüsse OBS 10'!Druckbereich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 (Admin)</dc:creator>
  <cp:lastModifiedBy>Papa (Admin)</cp:lastModifiedBy>
  <dcterms:created xsi:type="dcterms:W3CDTF">2017-01-08T10:00:40Z</dcterms:created>
  <dcterms:modified xsi:type="dcterms:W3CDTF">2017-01-08T10:04:13Z</dcterms:modified>
</cp:coreProperties>
</file>